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ernadette.dorsch\Desktop\"/>
    </mc:Choice>
  </mc:AlternateContent>
  <workbookProtection revisionsAlgorithmName="SHA-512" revisionsHashValue="F6gfnaL3l+g4gZ7qiR4kYfm8xxvwMLKBe/vLusM5XD7Yz6F+kNoIa76I5cU7Rm95cgw1Y2lQqsVIo/5LkifjNg==" revisionsSaltValue="hxNnZGUyaEtfrMJysGZuBA==" revisionsSpinCount="100000" lockRevision="1"/>
  <bookViews>
    <workbookView xWindow="0" yWindow="0" windowWidth="28800" windowHeight="14115"/>
  </bookViews>
  <sheets>
    <sheet name="Einstellungen" sheetId="1" r:id="rId1"/>
    <sheet name="Jahresstunden" sheetId="2" r:id="rId2"/>
    <sheet name="Jan" sheetId="3" r:id="rId3"/>
    <sheet name="Feb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" sheetId="10" r:id="rId10"/>
    <sheet name="Sept" sheetId="11" r:id="rId11"/>
    <sheet name="Okt" sheetId="12" r:id="rId12"/>
    <sheet name="Nov" sheetId="13" r:id="rId13"/>
    <sheet name="Dez" sheetId="14" r:id="rId14"/>
  </sheets>
  <definedNames>
    <definedName name="_xlnm.Print_Area" localSheetId="3">Feb!$A$1:$O$45</definedName>
    <definedName name="_xlnm.Print_Area" localSheetId="1">Jahresstunden!$A$1:$H$38</definedName>
    <definedName name="_xlnm.Print_Area" localSheetId="2">Jan!$A$1:$O$46</definedName>
    <definedName name="Feiertage">Einstellungen!$A$5:$A$25</definedName>
    <definedName name="Z_819C7080_2521_485D_9636_9702662E85F1_.wvu.Cols" localSheetId="5" hidden="1">April!$P:$AB</definedName>
    <definedName name="Z_819C7080_2521_485D_9636_9702662E85F1_.wvu.Cols" localSheetId="9" hidden="1">Aug!$P:$AB</definedName>
    <definedName name="Z_819C7080_2521_485D_9636_9702662E85F1_.wvu.Cols" localSheetId="13" hidden="1">Dez!$P:$AB</definedName>
    <definedName name="Z_819C7080_2521_485D_9636_9702662E85F1_.wvu.Cols" localSheetId="0" hidden="1">Einstellungen!$O:$O</definedName>
    <definedName name="Z_819C7080_2521_485D_9636_9702662E85F1_.wvu.Cols" localSheetId="3" hidden="1">Feb!$P:$AB</definedName>
    <definedName name="Z_819C7080_2521_485D_9636_9702662E85F1_.wvu.Cols" localSheetId="1" hidden="1">Jahresstunden!$H:$H</definedName>
    <definedName name="Z_819C7080_2521_485D_9636_9702662E85F1_.wvu.Cols" localSheetId="2" hidden="1">Jan!$P:$AB</definedName>
    <definedName name="Z_819C7080_2521_485D_9636_9702662E85F1_.wvu.Cols" localSheetId="8" hidden="1">Juli!$P:$AB</definedName>
    <definedName name="Z_819C7080_2521_485D_9636_9702662E85F1_.wvu.Cols" localSheetId="7" hidden="1">Juni!$P:$AB</definedName>
    <definedName name="Z_819C7080_2521_485D_9636_9702662E85F1_.wvu.Cols" localSheetId="6" hidden="1">Mai!$P:$AB</definedName>
    <definedName name="Z_819C7080_2521_485D_9636_9702662E85F1_.wvu.Cols" localSheetId="4" hidden="1">März!$P:$AB</definedName>
    <definedName name="Z_819C7080_2521_485D_9636_9702662E85F1_.wvu.Cols" localSheetId="12" hidden="1">Nov!$P:$AB</definedName>
    <definedName name="Z_819C7080_2521_485D_9636_9702662E85F1_.wvu.Cols" localSheetId="11" hidden="1">Okt!$P:$AB</definedName>
    <definedName name="Z_819C7080_2521_485D_9636_9702662E85F1_.wvu.Cols" localSheetId="10" hidden="1">Sept!$P:$AB</definedName>
    <definedName name="Z_819C7080_2521_485D_9636_9702662E85F1_.wvu.PrintArea" localSheetId="3" hidden="1">Feb!$A$1:$O$45</definedName>
    <definedName name="Z_819C7080_2521_485D_9636_9702662E85F1_.wvu.PrintArea" localSheetId="1" hidden="1">Jahresstunden!$A$1:$H$38</definedName>
    <definedName name="Z_819C7080_2521_485D_9636_9702662E85F1_.wvu.PrintArea" localSheetId="2" hidden="1">Jan!$A$1:$O$46</definedName>
    <definedName name="Z_8E94FA4E_A571_4056_B9A2_602B803D996C_.wvu.Cols" localSheetId="5" hidden="1">April!$P:$AB</definedName>
    <definedName name="Z_8E94FA4E_A571_4056_B9A2_602B803D996C_.wvu.Cols" localSheetId="9" hidden="1">Aug!$P:$AB</definedName>
    <definedName name="Z_8E94FA4E_A571_4056_B9A2_602B803D996C_.wvu.Cols" localSheetId="13" hidden="1">Dez!$P:$AB</definedName>
    <definedName name="Z_8E94FA4E_A571_4056_B9A2_602B803D996C_.wvu.Cols" localSheetId="0" hidden="1">Einstellungen!$O:$O</definedName>
    <definedName name="Z_8E94FA4E_A571_4056_B9A2_602B803D996C_.wvu.Cols" localSheetId="3" hidden="1">Feb!$P:$AB</definedName>
    <definedName name="Z_8E94FA4E_A571_4056_B9A2_602B803D996C_.wvu.Cols" localSheetId="1" hidden="1">Jahresstunden!$H:$H</definedName>
    <definedName name="Z_8E94FA4E_A571_4056_B9A2_602B803D996C_.wvu.Cols" localSheetId="2" hidden="1">Jan!$P:$AB</definedName>
    <definedName name="Z_8E94FA4E_A571_4056_B9A2_602B803D996C_.wvu.Cols" localSheetId="8" hidden="1">Juli!$P:$AB</definedName>
    <definedName name="Z_8E94FA4E_A571_4056_B9A2_602B803D996C_.wvu.Cols" localSheetId="7" hidden="1">Juni!$P:$AB</definedName>
    <definedName name="Z_8E94FA4E_A571_4056_B9A2_602B803D996C_.wvu.Cols" localSheetId="6" hidden="1">Mai!$P:$AB</definedName>
    <definedName name="Z_8E94FA4E_A571_4056_B9A2_602B803D996C_.wvu.Cols" localSheetId="4" hidden="1">März!$P:$AB</definedName>
    <definedName name="Z_8E94FA4E_A571_4056_B9A2_602B803D996C_.wvu.Cols" localSheetId="12" hidden="1">Nov!$P:$AB</definedName>
    <definedName name="Z_8E94FA4E_A571_4056_B9A2_602B803D996C_.wvu.Cols" localSheetId="11" hidden="1">Okt!$P:$AB</definedName>
    <definedName name="Z_8E94FA4E_A571_4056_B9A2_602B803D996C_.wvu.Cols" localSheetId="10" hidden="1">Sept!$P:$AB</definedName>
    <definedName name="Z_8E94FA4E_A571_4056_B9A2_602B803D996C_.wvu.PrintArea" localSheetId="3" hidden="1">Feb!$A$1:$O$45</definedName>
    <definedName name="Z_8E94FA4E_A571_4056_B9A2_602B803D996C_.wvu.PrintArea" localSheetId="1" hidden="1">Jahresstunden!$A$1:$H$38</definedName>
    <definedName name="Z_8E94FA4E_A571_4056_B9A2_602B803D996C_.wvu.PrintArea" localSheetId="2" hidden="1">Jan!$A$1:$O$46</definedName>
    <definedName name="Z_9BA2E13A_AAE8_4C58_8630_9A8E165E197C_.wvu.Cols" localSheetId="5" hidden="1">April!$P:$AB</definedName>
    <definedName name="Z_9BA2E13A_AAE8_4C58_8630_9A8E165E197C_.wvu.Cols" localSheetId="9" hidden="1">Aug!$P:$AB</definedName>
    <definedName name="Z_9BA2E13A_AAE8_4C58_8630_9A8E165E197C_.wvu.Cols" localSheetId="13" hidden="1">Dez!$P:$AB</definedName>
    <definedName name="Z_9BA2E13A_AAE8_4C58_8630_9A8E165E197C_.wvu.Cols" localSheetId="0" hidden="1">Einstellungen!$O:$O</definedName>
    <definedName name="Z_9BA2E13A_AAE8_4C58_8630_9A8E165E197C_.wvu.Cols" localSheetId="3" hidden="1">Feb!$P:$AB</definedName>
    <definedName name="Z_9BA2E13A_AAE8_4C58_8630_9A8E165E197C_.wvu.Cols" localSheetId="1" hidden="1">Jahresstunden!$H:$H</definedName>
    <definedName name="Z_9BA2E13A_AAE8_4C58_8630_9A8E165E197C_.wvu.Cols" localSheetId="2" hidden="1">Jan!$P:$AB</definedName>
    <definedName name="Z_9BA2E13A_AAE8_4C58_8630_9A8E165E197C_.wvu.Cols" localSheetId="8" hidden="1">Juli!$P:$AB</definedName>
    <definedName name="Z_9BA2E13A_AAE8_4C58_8630_9A8E165E197C_.wvu.Cols" localSheetId="7" hidden="1">Juni!$P:$AB</definedName>
    <definedName name="Z_9BA2E13A_AAE8_4C58_8630_9A8E165E197C_.wvu.Cols" localSheetId="6" hidden="1">Mai!$P:$AB</definedName>
    <definedName name="Z_9BA2E13A_AAE8_4C58_8630_9A8E165E197C_.wvu.Cols" localSheetId="4" hidden="1">März!$P:$AB</definedName>
    <definedName name="Z_9BA2E13A_AAE8_4C58_8630_9A8E165E197C_.wvu.Cols" localSheetId="12" hidden="1">Nov!$P:$AB</definedName>
    <definedName name="Z_9BA2E13A_AAE8_4C58_8630_9A8E165E197C_.wvu.Cols" localSheetId="11" hidden="1">Okt!$P:$AB</definedName>
    <definedName name="Z_9BA2E13A_AAE8_4C58_8630_9A8E165E197C_.wvu.Cols" localSheetId="10" hidden="1">Sept!$P:$AB</definedName>
    <definedName name="Z_9BA2E13A_AAE8_4C58_8630_9A8E165E197C_.wvu.PrintArea" localSheetId="3" hidden="1">Feb!$A$1:$O$45</definedName>
    <definedName name="Z_9BA2E13A_AAE8_4C58_8630_9A8E165E197C_.wvu.PrintArea" localSheetId="1" hidden="1">Jahresstunden!$A$1:$H$38</definedName>
    <definedName name="Z_9BA2E13A_AAE8_4C58_8630_9A8E165E197C_.wvu.PrintArea" localSheetId="2" hidden="1">Jan!$A$1:$O$46</definedName>
  </definedNames>
  <calcPr calcId="152511"/>
  <customWorkbookViews>
    <customWorkbookView name="Bernadette Dorsch - Persönliche Ansicht" guid="{9BA2E13A-AAE8-4C58-8630-9A8E165E197C}" mergeInterval="0" personalView="1" maximized="1" xWindow="1912" yWindow="-8" windowWidth="1936" windowHeight="1056" activeSheetId="2"/>
    <customWorkbookView name="Fritz - Persönliche Ansicht" guid="{8E94FA4E-A571-4056-B9A2-602B803D996C}" mergeInterval="0" personalView="1" maximized="1" xWindow="-8" yWindow="-8" windowWidth="1936" windowHeight="1056" activeSheetId="1"/>
    <customWorkbookView name="Peter Neumeier - Persönliche Ansicht" guid="{819C7080-2521-485D-9636-9702662E85F1}" mergeInterval="0" personalView="1" maximized="1" xWindow="1154" yWindow="-1088" windowWidth="1936" windowHeight="1056" activeSheetId="3"/>
  </customWorkbookViews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4" i="5"/>
  <c r="K4" i="6"/>
  <c r="K4" i="7"/>
  <c r="K4" i="8"/>
  <c r="K4" i="9"/>
  <c r="K4" i="10"/>
  <c r="K4" i="11"/>
  <c r="K4" i="12"/>
  <c r="K4" i="13"/>
  <c r="K4" i="14"/>
  <c r="K4" i="4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4" i="5"/>
  <c r="F4" i="6"/>
  <c r="F4" i="7"/>
  <c r="F4" i="8"/>
  <c r="F4" i="9"/>
  <c r="F4" i="10"/>
  <c r="F4" i="11"/>
  <c r="F4" i="12"/>
  <c r="F4" i="13"/>
  <c r="F4" i="14"/>
  <c r="F4" i="4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5" i="1"/>
  <c r="F35" i="5" l="1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5" i="1"/>
  <c r="M6" i="1"/>
  <c r="S35" i="5" l="1"/>
  <c r="H12" i="2" s="1"/>
  <c r="S35" i="13"/>
  <c r="H20" i="2" s="1"/>
  <c r="S35" i="10"/>
  <c r="H17" i="2" s="1"/>
  <c r="S35" i="11"/>
  <c r="H18" i="2" s="1"/>
  <c r="S35" i="14"/>
  <c r="H21" i="2" s="1"/>
  <c r="S35" i="12"/>
  <c r="H19" i="2" s="1"/>
  <c r="S35" i="8"/>
  <c r="H15" i="2" s="1"/>
  <c r="S35" i="6"/>
  <c r="H13" i="2" s="1"/>
  <c r="S35" i="9"/>
  <c r="H16" i="2" s="1"/>
  <c r="S35" i="7"/>
  <c r="H14" i="2" s="1"/>
  <c r="S35" i="4"/>
  <c r="H11" i="2" s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S5" i="3" l="1"/>
  <c r="S6" i="3"/>
  <c r="S9" i="3"/>
  <c r="S11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F35" i="4" l="1"/>
  <c r="F35" i="10"/>
  <c r="F35" i="11"/>
  <c r="F35" i="7"/>
  <c r="F35" i="14"/>
  <c r="F35" i="12"/>
  <c r="F35" i="13"/>
  <c r="F35" i="9"/>
  <c r="F35" i="8"/>
  <c r="N35" i="5"/>
  <c r="M35" i="5"/>
  <c r="L35" i="5"/>
  <c r="G35" i="5"/>
  <c r="N35" i="6"/>
  <c r="M35" i="6"/>
  <c r="L35" i="6"/>
  <c r="G35" i="6"/>
  <c r="N35" i="7"/>
  <c r="M35" i="7"/>
  <c r="L35" i="7"/>
  <c r="G35" i="7"/>
  <c r="N35" i="8"/>
  <c r="M35" i="8"/>
  <c r="L35" i="8"/>
  <c r="G35" i="8"/>
  <c r="N35" i="9"/>
  <c r="M35" i="9"/>
  <c r="L35" i="9"/>
  <c r="G35" i="9"/>
  <c r="N35" i="10"/>
  <c r="M35" i="10"/>
  <c r="L35" i="10"/>
  <c r="G35" i="10"/>
  <c r="N35" i="11"/>
  <c r="M35" i="11"/>
  <c r="L35" i="11"/>
  <c r="G35" i="11"/>
  <c r="N35" i="12"/>
  <c r="M35" i="12"/>
  <c r="L35" i="12"/>
  <c r="G35" i="12"/>
  <c r="N35" i="13"/>
  <c r="M35" i="13"/>
  <c r="L35" i="13"/>
  <c r="G35" i="13"/>
  <c r="N35" i="14"/>
  <c r="M35" i="14"/>
  <c r="L35" i="14"/>
  <c r="G35" i="14"/>
  <c r="N35" i="4"/>
  <c r="M35" i="4"/>
  <c r="L35" i="4"/>
  <c r="G35" i="4"/>
  <c r="K5" i="3"/>
  <c r="K6" i="3"/>
  <c r="K9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F5" i="3"/>
  <c r="F6" i="3"/>
  <c r="F9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G35" i="3"/>
  <c r="K35" i="13" l="1"/>
  <c r="F36" i="13" s="1"/>
  <c r="K35" i="12"/>
  <c r="F36" i="12" s="1"/>
  <c r="K35" i="14"/>
  <c r="F36" i="14" s="1"/>
  <c r="K35" i="7"/>
  <c r="F36" i="7" s="1"/>
  <c r="K35" i="8"/>
  <c r="F36" i="8" s="1"/>
  <c r="K35" i="4"/>
  <c r="F36" i="4" s="1"/>
  <c r="K35" i="11"/>
  <c r="F36" i="11" s="1"/>
  <c r="A20" i="1"/>
  <c r="A19" i="1"/>
  <c r="A18" i="1"/>
  <c r="A17" i="1"/>
  <c r="A16" i="1"/>
  <c r="A15" i="1"/>
  <c r="A10" i="1"/>
  <c r="A6" i="1"/>
  <c r="A5" i="1"/>
  <c r="D11" i="2" l="1"/>
  <c r="D14" i="2"/>
  <c r="D19" i="2"/>
  <c r="D18" i="2"/>
  <c r="D15" i="2"/>
  <c r="D21" i="2"/>
  <c r="D20" i="2"/>
  <c r="K35" i="10"/>
  <c r="F36" i="10" s="1"/>
  <c r="K35" i="9"/>
  <c r="F36" i="9" s="1"/>
  <c r="L35" i="3"/>
  <c r="A28" i="1"/>
  <c r="D16" i="2" l="1"/>
  <c r="D17" i="2"/>
  <c r="A29" i="1"/>
  <c r="A1" i="2"/>
  <c r="A30" i="1" l="1"/>
  <c r="A2" i="14"/>
  <c r="A2" i="13"/>
  <c r="A2" i="12"/>
  <c r="A2" i="11"/>
  <c r="A2" i="10"/>
  <c r="A2" i="9"/>
  <c r="A2" i="8"/>
  <c r="A2" i="7"/>
  <c r="A2" i="6"/>
  <c r="A2" i="5"/>
  <c r="A2" i="4"/>
  <c r="D1" i="4"/>
  <c r="D1" i="5"/>
  <c r="D1" i="6"/>
  <c r="D1" i="7"/>
  <c r="D1" i="8"/>
  <c r="D1" i="9"/>
  <c r="D1" i="10"/>
  <c r="D1" i="12"/>
  <c r="D1" i="13"/>
  <c r="D1" i="14"/>
  <c r="D1" i="11"/>
  <c r="D1" i="3"/>
  <c r="B34" i="9" l="1"/>
  <c r="B24" i="9"/>
  <c r="B23" i="9"/>
  <c r="B16" i="9"/>
  <c r="B11" i="9"/>
  <c r="B9" i="9"/>
  <c r="B7" i="9"/>
  <c r="B6" i="9"/>
  <c r="B33" i="9"/>
  <c r="B31" i="9"/>
  <c r="B26" i="9"/>
  <c r="B21" i="9"/>
  <c r="B18" i="9"/>
  <c r="B15" i="9"/>
  <c r="B13" i="9"/>
  <c r="B5" i="9"/>
  <c r="B29" i="9"/>
  <c r="B28" i="9"/>
  <c r="B19" i="9"/>
  <c r="B17" i="9"/>
  <c r="B14" i="9"/>
  <c r="B12" i="9"/>
  <c r="B27" i="9"/>
  <c r="B25" i="9"/>
  <c r="B8" i="9"/>
  <c r="B4" i="9"/>
  <c r="B32" i="9"/>
  <c r="B20" i="9"/>
  <c r="B22" i="9"/>
  <c r="B10" i="9"/>
  <c r="B30" i="9"/>
  <c r="B26" i="5"/>
  <c r="B25" i="5"/>
  <c r="B22" i="5"/>
  <c r="B34" i="5"/>
  <c r="B31" i="5"/>
  <c r="B28" i="5"/>
  <c r="B24" i="5"/>
  <c r="B23" i="5"/>
  <c r="B21" i="5"/>
  <c r="B20" i="5"/>
  <c r="B19" i="5"/>
  <c r="B17" i="5"/>
  <c r="B15" i="5"/>
  <c r="B12" i="5"/>
  <c r="B11" i="5"/>
  <c r="B29" i="5"/>
  <c r="B27" i="5"/>
  <c r="B4" i="5"/>
  <c r="B32" i="5"/>
  <c r="B30" i="5"/>
  <c r="B13" i="5"/>
  <c r="B10" i="5"/>
  <c r="B9" i="5"/>
  <c r="B33" i="5"/>
  <c r="B8" i="5"/>
  <c r="B18" i="5"/>
  <c r="B14" i="5"/>
  <c r="B7" i="5"/>
  <c r="B6" i="5"/>
  <c r="B5" i="5"/>
  <c r="B16" i="5"/>
  <c r="B30" i="13"/>
  <c r="B29" i="13"/>
  <c r="B26" i="13"/>
  <c r="B24" i="13"/>
  <c r="B21" i="13"/>
  <c r="B20" i="13"/>
  <c r="B15" i="13"/>
  <c r="B14" i="13"/>
  <c r="B13" i="13"/>
  <c r="B12" i="13"/>
  <c r="B5" i="13"/>
  <c r="B32" i="13"/>
  <c r="B27" i="13"/>
  <c r="B18" i="13"/>
  <c r="B6" i="13"/>
  <c r="B4" i="13"/>
  <c r="B34" i="13"/>
  <c r="B19" i="13"/>
  <c r="B28" i="13"/>
  <c r="B17" i="13"/>
  <c r="B16" i="13"/>
  <c r="B10" i="13"/>
  <c r="B8" i="13"/>
  <c r="B7" i="13"/>
  <c r="B31" i="13"/>
  <c r="B25" i="13"/>
  <c r="B23" i="13"/>
  <c r="B22" i="13"/>
  <c r="B11" i="13"/>
  <c r="B9" i="13"/>
  <c r="B33" i="13"/>
  <c r="B33" i="8"/>
  <c r="B32" i="8"/>
  <c r="B31" i="8"/>
  <c r="B29" i="8"/>
  <c r="B26" i="8"/>
  <c r="B22" i="8"/>
  <c r="B17" i="8"/>
  <c r="B16" i="8"/>
  <c r="B8" i="8"/>
  <c r="B5" i="8"/>
  <c r="B25" i="8"/>
  <c r="B24" i="8"/>
  <c r="B13" i="8"/>
  <c r="B9" i="8"/>
  <c r="B4" i="8"/>
  <c r="B19" i="8"/>
  <c r="B15" i="8"/>
  <c r="B30" i="8"/>
  <c r="B28" i="8"/>
  <c r="B20" i="8"/>
  <c r="B18" i="8"/>
  <c r="B11" i="8"/>
  <c r="B7" i="8"/>
  <c r="B34" i="8"/>
  <c r="B6" i="8"/>
  <c r="B27" i="8"/>
  <c r="B10" i="8"/>
  <c r="B23" i="8"/>
  <c r="B14" i="8"/>
  <c r="B21" i="8"/>
  <c r="B12" i="8"/>
  <c r="B29" i="4"/>
  <c r="B28" i="4"/>
  <c r="B26" i="4"/>
  <c r="B24" i="4"/>
  <c r="B23" i="4"/>
  <c r="B19" i="4"/>
  <c r="B17" i="4"/>
  <c r="B33" i="4"/>
  <c r="B22" i="4"/>
  <c r="B13" i="4"/>
  <c r="B12" i="4"/>
  <c r="B10" i="4"/>
  <c r="B8" i="4"/>
  <c r="B7" i="4"/>
  <c r="B31" i="4"/>
  <c r="B30" i="4"/>
  <c r="B27" i="4"/>
  <c r="B25" i="4"/>
  <c r="B5" i="4"/>
  <c r="B4" i="4"/>
  <c r="B34" i="4"/>
  <c r="B32" i="4"/>
  <c r="B15" i="4"/>
  <c r="B14" i="4"/>
  <c r="B11" i="4"/>
  <c r="B20" i="4"/>
  <c r="B18" i="4"/>
  <c r="B16" i="4"/>
  <c r="B9" i="4"/>
  <c r="B6" i="4"/>
  <c r="B21" i="4"/>
  <c r="B32" i="12"/>
  <c r="B20" i="12"/>
  <c r="B15" i="12"/>
  <c r="B9" i="12"/>
  <c r="B7" i="12"/>
  <c r="B5" i="12"/>
  <c r="B4" i="12"/>
  <c r="B34" i="12"/>
  <c r="B25" i="12"/>
  <c r="B24" i="12"/>
  <c r="B17" i="12"/>
  <c r="B14" i="12"/>
  <c r="B13" i="12"/>
  <c r="B12" i="12"/>
  <c r="B11" i="12"/>
  <c r="B8" i="12"/>
  <c r="B18" i="12"/>
  <c r="B16" i="12"/>
  <c r="B21" i="12"/>
  <c r="B6" i="12"/>
  <c r="B31" i="12"/>
  <c r="B28" i="12"/>
  <c r="B27" i="12"/>
  <c r="B26" i="12"/>
  <c r="B33" i="12"/>
  <c r="B29" i="12"/>
  <c r="B22" i="12"/>
  <c r="B30" i="12"/>
  <c r="B23" i="12"/>
  <c r="B19" i="12"/>
  <c r="B10" i="12"/>
  <c r="B30" i="7"/>
  <c r="B27" i="7"/>
  <c r="B24" i="7"/>
  <c r="B22" i="7"/>
  <c r="B34" i="7"/>
  <c r="B31" i="7"/>
  <c r="B26" i="7"/>
  <c r="B18" i="7"/>
  <c r="B17" i="7"/>
  <c r="B16" i="7"/>
  <c r="B14" i="7"/>
  <c r="B32" i="7"/>
  <c r="B28" i="7"/>
  <c r="B13" i="7"/>
  <c r="B6" i="7"/>
  <c r="B33" i="7"/>
  <c r="B20" i="7"/>
  <c r="B19" i="7"/>
  <c r="B10" i="7"/>
  <c r="B4" i="7"/>
  <c r="B25" i="7"/>
  <c r="B21" i="7"/>
  <c r="B29" i="7"/>
  <c r="B23" i="7"/>
  <c r="B15" i="7"/>
  <c r="B12" i="7"/>
  <c r="B11" i="7"/>
  <c r="B9" i="7"/>
  <c r="B5" i="7"/>
  <c r="B7" i="7"/>
  <c r="B8" i="7"/>
  <c r="B33" i="11"/>
  <c r="B27" i="11"/>
  <c r="B25" i="11"/>
  <c r="B24" i="11"/>
  <c r="B22" i="11"/>
  <c r="B20" i="11"/>
  <c r="B19" i="11"/>
  <c r="B17" i="11"/>
  <c r="B16" i="11"/>
  <c r="B15" i="11"/>
  <c r="B14" i="11"/>
  <c r="B10" i="11"/>
  <c r="B9" i="11"/>
  <c r="B7" i="11"/>
  <c r="B4" i="11"/>
  <c r="B28" i="11"/>
  <c r="B23" i="11"/>
  <c r="B13" i="11"/>
  <c r="B12" i="11"/>
  <c r="B31" i="11"/>
  <c r="B30" i="11"/>
  <c r="B29" i="11"/>
  <c r="B8" i="11"/>
  <c r="B5" i="11"/>
  <c r="B32" i="11"/>
  <c r="B34" i="11"/>
  <c r="B26" i="11"/>
  <c r="B18" i="11"/>
  <c r="B11" i="11"/>
  <c r="B6" i="11"/>
  <c r="B21" i="11"/>
  <c r="B32" i="10"/>
  <c r="B30" i="10"/>
  <c r="B29" i="10"/>
  <c r="B26" i="10"/>
  <c r="B21" i="10"/>
  <c r="B13" i="10"/>
  <c r="B8" i="10"/>
  <c r="B4" i="10"/>
  <c r="B25" i="10"/>
  <c r="B23" i="10"/>
  <c r="B19" i="10"/>
  <c r="B11" i="10"/>
  <c r="B5" i="10"/>
  <c r="B31" i="10"/>
  <c r="B28" i="10"/>
  <c r="B27" i="10"/>
  <c r="B7" i="10"/>
  <c r="B6" i="10"/>
  <c r="B22" i="10"/>
  <c r="B20" i="10"/>
  <c r="B18" i="10"/>
  <c r="B17" i="10"/>
  <c r="B24" i="10"/>
  <c r="B9" i="10"/>
  <c r="B33" i="10"/>
  <c r="B15" i="10"/>
  <c r="B12" i="10"/>
  <c r="B10" i="10"/>
  <c r="B34" i="10"/>
  <c r="B16" i="10"/>
  <c r="B14" i="10"/>
  <c r="B31" i="6"/>
  <c r="B29" i="6"/>
  <c r="B26" i="6"/>
  <c r="B24" i="6"/>
  <c r="B21" i="6"/>
  <c r="B20" i="6"/>
  <c r="B19" i="6"/>
  <c r="B18" i="6"/>
  <c r="B8" i="6"/>
  <c r="B4" i="6"/>
  <c r="B33" i="6"/>
  <c r="B28" i="6"/>
  <c r="B23" i="6"/>
  <c r="B22" i="6"/>
  <c r="B14" i="6"/>
  <c r="B11" i="6"/>
  <c r="B7" i="6"/>
  <c r="B25" i="6"/>
  <c r="B12" i="6"/>
  <c r="B10" i="6"/>
  <c r="B6" i="6"/>
  <c r="B30" i="6"/>
  <c r="B27" i="6"/>
  <c r="B16" i="6"/>
  <c r="B15" i="6"/>
  <c r="B13" i="6"/>
  <c r="B9" i="6"/>
  <c r="B34" i="6"/>
  <c r="B5" i="6"/>
  <c r="B32" i="6"/>
  <c r="B17" i="6"/>
  <c r="B33" i="14"/>
  <c r="B29" i="14"/>
  <c r="B26" i="14"/>
  <c r="B25" i="14"/>
  <c r="B24" i="14"/>
  <c r="B15" i="14"/>
  <c r="B12" i="14"/>
  <c r="B9" i="14"/>
  <c r="B34" i="14"/>
  <c r="B28" i="14"/>
  <c r="B19" i="14"/>
  <c r="B11" i="14"/>
  <c r="B10" i="14"/>
  <c r="B8" i="14"/>
  <c r="B4" i="14"/>
  <c r="B23" i="14"/>
  <c r="B17" i="14"/>
  <c r="B16" i="14"/>
  <c r="B6" i="14"/>
  <c r="B5" i="14"/>
  <c r="B32" i="14"/>
  <c r="B31" i="14"/>
  <c r="B30" i="14"/>
  <c r="B27" i="14"/>
  <c r="B14" i="14"/>
  <c r="B13" i="14"/>
  <c r="B7" i="14"/>
  <c r="B22" i="14"/>
  <c r="B21" i="14"/>
  <c r="B20" i="14"/>
  <c r="B18" i="14"/>
  <c r="B13" i="3"/>
  <c r="A13" i="3" s="1"/>
  <c r="T13" i="3" s="1"/>
  <c r="B4" i="3"/>
  <c r="A31" i="1"/>
  <c r="A8" i="1" s="1"/>
  <c r="B29" i="3"/>
  <c r="B15" i="3"/>
  <c r="B25" i="3"/>
  <c r="B23" i="3"/>
  <c r="B7" i="3"/>
  <c r="B26" i="3"/>
  <c r="B5" i="3"/>
  <c r="B18" i="3"/>
  <c r="B12" i="3"/>
  <c r="B14" i="3"/>
  <c r="B33" i="3"/>
  <c r="B22" i="3"/>
  <c r="B34" i="3"/>
  <c r="B11" i="3"/>
  <c r="B27" i="3"/>
  <c r="B17" i="3"/>
  <c r="B6" i="3"/>
  <c r="B31" i="3"/>
  <c r="B21" i="3"/>
  <c r="B10" i="3"/>
  <c r="B30" i="3"/>
  <c r="B19" i="3"/>
  <c r="B9" i="3"/>
  <c r="B32" i="3"/>
  <c r="B24" i="3"/>
  <c r="B16" i="3"/>
  <c r="B8" i="3"/>
  <c r="B28" i="3"/>
  <c r="B20" i="3"/>
  <c r="F39" i="3"/>
  <c r="R29" i="14" l="1"/>
  <c r="R31" i="6"/>
  <c r="R21" i="11"/>
  <c r="R7" i="7"/>
  <c r="R23" i="12"/>
  <c r="R31" i="8"/>
  <c r="R29" i="13"/>
  <c r="R26" i="5"/>
  <c r="R17" i="14"/>
  <c r="R11" i="6"/>
  <c r="R28" i="10"/>
  <c r="R7" i="11"/>
  <c r="R28" i="7"/>
  <c r="R14" i="12"/>
  <c r="R5" i="8"/>
  <c r="R13" i="13"/>
  <c r="R27" i="9"/>
  <c r="R27" i="14"/>
  <c r="R23" i="14"/>
  <c r="R9" i="14"/>
  <c r="R17" i="6"/>
  <c r="R27" i="6"/>
  <c r="R14" i="6"/>
  <c r="R19" i="6"/>
  <c r="R16" i="10"/>
  <c r="R17" i="10"/>
  <c r="R31" i="10"/>
  <c r="R13" i="10"/>
  <c r="R11" i="11"/>
  <c r="R30" i="11"/>
  <c r="R9" i="11"/>
  <c r="R22" i="11"/>
  <c r="R9" i="7"/>
  <c r="R4" i="7"/>
  <c r="R32" i="7"/>
  <c r="R22" i="7"/>
  <c r="R22" i="12"/>
  <c r="R21" i="12"/>
  <c r="R17" i="12"/>
  <c r="R15" i="12"/>
  <c r="R6" i="8"/>
  <c r="R15" i="8"/>
  <c r="R8" i="8"/>
  <c r="R33" i="8"/>
  <c r="R7" i="13"/>
  <c r="R4" i="13"/>
  <c r="R14" i="13"/>
  <c r="R16" i="5"/>
  <c r="R9" i="5"/>
  <c r="R11" i="5"/>
  <c r="R24" i="5"/>
  <c r="R10" i="9"/>
  <c r="R12" i="9"/>
  <c r="R15" i="9"/>
  <c r="R9" i="9"/>
  <c r="R16" i="14"/>
  <c r="R7" i="6"/>
  <c r="R27" i="10"/>
  <c r="R4" i="11"/>
  <c r="R13" i="7"/>
  <c r="R13" i="12"/>
  <c r="R25" i="8"/>
  <c r="R12" i="13"/>
  <c r="R21" i="5"/>
  <c r="R6" i="9"/>
  <c r="R33" i="14"/>
  <c r="R14" i="10"/>
  <c r="R6" i="11"/>
  <c r="R5" i="7"/>
  <c r="R30" i="12"/>
  <c r="R27" i="8"/>
  <c r="R31" i="13"/>
  <c r="R33" i="5"/>
  <c r="R30" i="9"/>
  <c r="R18" i="14"/>
  <c r="R12" i="14"/>
  <c r="R22" i="6"/>
  <c r="R18" i="10"/>
  <c r="R18" i="11"/>
  <c r="R24" i="11"/>
  <c r="R14" i="7"/>
  <c r="R16" i="12"/>
  <c r="R16" i="8"/>
  <c r="R6" i="13"/>
  <c r="R10" i="5"/>
  <c r="R28" i="5"/>
  <c r="R18" i="9"/>
  <c r="R4" i="8"/>
  <c r="R10" i="13"/>
  <c r="R6" i="5"/>
  <c r="R31" i="5"/>
  <c r="R21" i="9"/>
  <c r="R21" i="14"/>
  <c r="R32" i="14"/>
  <c r="R10" i="14"/>
  <c r="R24" i="14"/>
  <c r="R34" i="6"/>
  <c r="R10" i="6"/>
  <c r="R28" i="6"/>
  <c r="R24" i="6"/>
  <c r="R12" i="10"/>
  <c r="R22" i="10"/>
  <c r="R19" i="10"/>
  <c r="R29" i="10"/>
  <c r="R34" i="11"/>
  <c r="R13" i="11"/>
  <c r="R15" i="11"/>
  <c r="R27" i="11"/>
  <c r="R15" i="7"/>
  <c r="R20" i="7"/>
  <c r="R17" i="7"/>
  <c r="R30" i="7"/>
  <c r="R26" i="12"/>
  <c r="R8" i="12"/>
  <c r="R34" i="12"/>
  <c r="R21" i="8"/>
  <c r="R11" i="8"/>
  <c r="R9" i="8"/>
  <c r="R22" i="8"/>
  <c r="R11" i="13"/>
  <c r="R16" i="13"/>
  <c r="R27" i="13"/>
  <c r="R21" i="13"/>
  <c r="R7" i="5"/>
  <c r="R30" i="5"/>
  <c r="R17" i="5"/>
  <c r="R34" i="5"/>
  <c r="R32" i="9"/>
  <c r="R19" i="9"/>
  <c r="R26" i="9"/>
  <c r="R23" i="9"/>
  <c r="R28" i="14"/>
  <c r="R8" i="6"/>
  <c r="R4" i="10"/>
  <c r="R19" i="11"/>
  <c r="R31" i="7"/>
  <c r="R7" i="12"/>
  <c r="R10" i="8"/>
  <c r="R25" i="13"/>
  <c r="R8" i="5"/>
  <c r="R25" i="9"/>
  <c r="R14" i="14"/>
  <c r="R16" i="6"/>
  <c r="R24" i="10"/>
  <c r="R29" i="11"/>
  <c r="R25" i="7"/>
  <c r="R6" i="12"/>
  <c r="R30" i="8"/>
  <c r="R34" i="13"/>
  <c r="R29" i="5"/>
  <c r="R13" i="9"/>
  <c r="R30" i="14"/>
  <c r="R32" i="6"/>
  <c r="R20" i="6"/>
  <c r="R5" i="10"/>
  <c r="R31" i="11"/>
  <c r="R11" i="7"/>
  <c r="R24" i="7"/>
  <c r="R24" i="12"/>
  <c r="R34" i="8"/>
  <c r="R33" i="13"/>
  <c r="R15" i="13"/>
  <c r="R22" i="9"/>
  <c r="R20" i="14"/>
  <c r="R8" i="14"/>
  <c r="R5" i="6"/>
  <c r="R23" i="6"/>
  <c r="R10" i="10"/>
  <c r="R11" i="10"/>
  <c r="R26" i="11"/>
  <c r="R14" i="11"/>
  <c r="R12" i="7"/>
  <c r="R16" i="7"/>
  <c r="R33" i="12"/>
  <c r="R25" i="12"/>
  <c r="R7" i="8"/>
  <c r="R9" i="13"/>
  <c r="R20" i="13"/>
  <c r="R15" i="5"/>
  <c r="R16" i="9"/>
  <c r="R22" i="14"/>
  <c r="R5" i="14"/>
  <c r="R11" i="14"/>
  <c r="R25" i="14"/>
  <c r="R9" i="6"/>
  <c r="R12" i="6"/>
  <c r="R33" i="6"/>
  <c r="R26" i="6"/>
  <c r="R15" i="10"/>
  <c r="R6" i="10"/>
  <c r="R23" i="10"/>
  <c r="R30" i="10"/>
  <c r="R32" i="11"/>
  <c r="R23" i="11"/>
  <c r="R16" i="11"/>
  <c r="R33" i="11"/>
  <c r="R23" i="7"/>
  <c r="R33" i="7"/>
  <c r="R18" i="7"/>
  <c r="R10" i="12"/>
  <c r="R27" i="12"/>
  <c r="R11" i="12"/>
  <c r="R4" i="12"/>
  <c r="R14" i="8"/>
  <c r="R18" i="8"/>
  <c r="R13" i="8"/>
  <c r="R26" i="8"/>
  <c r="R22" i="13"/>
  <c r="R17" i="13"/>
  <c r="R32" i="13"/>
  <c r="R24" i="13"/>
  <c r="R14" i="5"/>
  <c r="R32" i="5"/>
  <c r="R19" i="5"/>
  <c r="R22" i="5"/>
  <c r="R4" i="9"/>
  <c r="R28" i="9"/>
  <c r="R31" i="9"/>
  <c r="R24" i="9"/>
  <c r="R13" i="14"/>
  <c r="R15" i="6"/>
  <c r="R9" i="10"/>
  <c r="R8" i="11"/>
  <c r="R21" i="7"/>
  <c r="R31" i="12"/>
  <c r="R28" i="8"/>
  <c r="R19" i="13"/>
  <c r="R27" i="5"/>
  <c r="R5" i="9"/>
  <c r="R34" i="14"/>
  <c r="R18" i="6"/>
  <c r="R8" i="10"/>
  <c r="R20" i="11"/>
  <c r="R34" i="7"/>
  <c r="R9" i="12"/>
  <c r="R32" i="8"/>
  <c r="R30" i="13"/>
  <c r="R23" i="5"/>
  <c r="R7" i="9"/>
  <c r="R4" i="14"/>
  <c r="R30" i="6"/>
  <c r="R34" i="10"/>
  <c r="R21" i="10"/>
  <c r="R10" i="11"/>
  <c r="R10" i="7"/>
  <c r="R29" i="12"/>
  <c r="R20" i="12"/>
  <c r="R19" i="8"/>
  <c r="R8" i="13"/>
  <c r="R5" i="5"/>
  <c r="R12" i="5"/>
  <c r="R14" i="9"/>
  <c r="R11" i="9"/>
  <c r="R31" i="14"/>
  <c r="R15" i="14"/>
  <c r="R6" i="6"/>
  <c r="R21" i="6"/>
  <c r="R20" i="10"/>
  <c r="R26" i="10"/>
  <c r="R12" i="11"/>
  <c r="R25" i="11"/>
  <c r="R19" i="7"/>
  <c r="R27" i="7"/>
  <c r="R18" i="12"/>
  <c r="R32" i="12"/>
  <c r="R12" i="8"/>
  <c r="R17" i="8"/>
  <c r="R18" i="13"/>
  <c r="R13" i="5"/>
  <c r="R20" i="9"/>
  <c r="R17" i="9"/>
  <c r="R7" i="14"/>
  <c r="R6" i="14"/>
  <c r="R19" i="14"/>
  <c r="R26" i="14"/>
  <c r="R13" i="6"/>
  <c r="R25" i="6"/>
  <c r="R4" i="6"/>
  <c r="R29" i="6"/>
  <c r="R33" i="10"/>
  <c r="R7" i="10"/>
  <c r="R25" i="10"/>
  <c r="R32" i="10"/>
  <c r="R5" i="11"/>
  <c r="R28" i="11"/>
  <c r="R17" i="11"/>
  <c r="R8" i="7"/>
  <c r="R29" i="7"/>
  <c r="R6" i="7"/>
  <c r="R26" i="7"/>
  <c r="R19" i="12"/>
  <c r="R28" i="12"/>
  <c r="R12" i="12"/>
  <c r="R5" i="12"/>
  <c r="R23" i="8"/>
  <c r="R20" i="8"/>
  <c r="R24" i="8"/>
  <c r="R29" i="8"/>
  <c r="R23" i="13"/>
  <c r="R28" i="13"/>
  <c r="R5" i="13"/>
  <c r="R26" i="13"/>
  <c r="R18" i="5"/>
  <c r="R4" i="5"/>
  <c r="R20" i="5"/>
  <c r="R25" i="5"/>
  <c r="R8" i="9"/>
  <c r="R29" i="9"/>
  <c r="R33" i="9"/>
  <c r="R34" i="9"/>
  <c r="R4" i="4"/>
  <c r="R18" i="4"/>
  <c r="R5" i="4"/>
  <c r="R12" i="4"/>
  <c r="R26" i="4"/>
  <c r="R20" i="4"/>
  <c r="R25" i="4"/>
  <c r="R13" i="4"/>
  <c r="R28" i="4"/>
  <c r="R16" i="4"/>
  <c r="R22" i="4"/>
  <c r="R30" i="4"/>
  <c r="R21" i="4"/>
  <c r="R15" i="4"/>
  <c r="R31" i="4"/>
  <c r="R17" i="4"/>
  <c r="R10" i="4"/>
  <c r="R11" i="4"/>
  <c r="R29" i="4"/>
  <c r="R33" i="4"/>
  <c r="R6" i="4"/>
  <c r="R32" i="4"/>
  <c r="R7" i="4"/>
  <c r="R19" i="4"/>
  <c r="R24" i="4"/>
  <c r="R27" i="4"/>
  <c r="R14" i="4"/>
  <c r="R9" i="4"/>
  <c r="R34" i="4"/>
  <c r="R8" i="4"/>
  <c r="R23" i="4"/>
  <c r="A16" i="9"/>
  <c r="T16" i="9" s="1"/>
  <c r="R17" i="3"/>
  <c r="A31" i="14"/>
  <c r="T31" i="14" s="1"/>
  <c r="A28" i="14"/>
  <c r="T28" i="14" s="1"/>
  <c r="A5" i="6"/>
  <c r="T5" i="6" s="1"/>
  <c r="A7" i="6"/>
  <c r="T7" i="6" s="1"/>
  <c r="A21" i="6"/>
  <c r="T21" i="6" s="1"/>
  <c r="A9" i="10"/>
  <c r="T9" i="10" s="1"/>
  <c r="A11" i="10"/>
  <c r="T11" i="10" s="1"/>
  <c r="A21" i="11"/>
  <c r="T21" i="11" s="1"/>
  <c r="A12" i="11"/>
  <c r="T12" i="11" s="1"/>
  <c r="A25" i="11"/>
  <c r="T25" i="11" s="1"/>
  <c r="A21" i="7"/>
  <c r="T21" i="7" s="1"/>
  <c r="A13" i="7"/>
  <c r="T13" i="7" s="1"/>
  <c r="A27" i="7"/>
  <c r="T27" i="7" s="1"/>
  <c r="A18" i="12"/>
  <c r="T18" i="12" s="1"/>
  <c r="A7" i="12"/>
  <c r="T7" i="12" s="1"/>
  <c r="A14" i="4"/>
  <c r="T14" i="4" s="1"/>
  <c r="A33" i="4"/>
  <c r="T33" i="4" s="1"/>
  <c r="A10" i="8"/>
  <c r="T10" i="8" s="1"/>
  <c r="A4" i="8"/>
  <c r="T4" i="8" s="1"/>
  <c r="A31" i="8"/>
  <c r="T31" i="8" s="1"/>
  <c r="A10" i="13"/>
  <c r="T10" i="13" s="1"/>
  <c r="A12" i="13"/>
  <c r="T12" i="13" s="1"/>
  <c r="A6" i="5"/>
  <c r="T6" i="5" s="1"/>
  <c r="A27" i="5"/>
  <c r="T27" i="5" s="1"/>
  <c r="A31" i="5"/>
  <c r="T31" i="5" s="1"/>
  <c r="A25" i="9"/>
  <c r="T25" i="9" s="1"/>
  <c r="A17" i="9"/>
  <c r="T17" i="9" s="1"/>
  <c r="A21" i="9"/>
  <c r="T21" i="9" s="1"/>
  <c r="R9" i="3"/>
  <c r="Q9" i="3"/>
  <c r="R5" i="3"/>
  <c r="A21" i="14"/>
  <c r="T21" i="14" s="1"/>
  <c r="A32" i="14"/>
  <c r="T32" i="14" s="1"/>
  <c r="A17" i="14"/>
  <c r="T17" i="14" s="1"/>
  <c r="A10" i="14"/>
  <c r="T10" i="14" s="1"/>
  <c r="A34" i="14"/>
  <c r="T34" i="14" s="1"/>
  <c r="A24" i="14"/>
  <c r="T24" i="14" s="1"/>
  <c r="A33" i="14"/>
  <c r="T33" i="14" s="1"/>
  <c r="A34" i="6"/>
  <c r="T34" i="6" s="1"/>
  <c r="A16" i="6"/>
  <c r="T16" i="6" s="1"/>
  <c r="A10" i="6"/>
  <c r="T10" i="6" s="1"/>
  <c r="A11" i="6"/>
  <c r="T11" i="6" s="1"/>
  <c r="A28" i="6"/>
  <c r="T28" i="6" s="1"/>
  <c r="A18" i="6"/>
  <c r="T18" i="6" s="1"/>
  <c r="A24" i="6"/>
  <c r="T24" i="6" s="1"/>
  <c r="A14" i="10"/>
  <c r="T14" i="10" s="1"/>
  <c r="A12" i="10"/>
  <c r="T12" i="10" s="1"/>
  <c r="A24" i="10"/>
  <c r="T24" i="10" s="1"/>
  <c r="A22" i="10"/>
  <c r="T22" i="10" s="1"/>
  <c r="A28" i="10"/>
  <c r="T28" i="10" s="1"/>
  <c r="A19" i="10"/>
  <c r="T19" i="10" s="1"/>
  <c r="A8" i="10"/>
  <c r="T8" i="10" s="1"/>
  <c r="A29" i="10"/>
  <c r="T29" i="10" s="1"/>
  <c r="A6" i="11"/>
  <c r="T6" i="11" s="1"/>
  <c r="A34" i="11"/>
  <c r="T34" i="11" s="1"/>
  <c r="A29" i="11"/>
  <c r="T29" i="11" s="1"/>
  <c r="A13" i="11"/>
  <c r="T13" i="11" s="1"/>
  <c r="A7" i="11"/>
  <c r="T7" i="11" s="1"/>
  <c r="A15" i="11"/>
  <c r="T15" i="11" s="1"/>
  <c r="A20" i="11"/>
  <c r="T20" i="11" s="1"/>
  <c r="A27" i="11"/>
  <c r="T27" i="11" s="1"/>
  <c r="A5" i="7"/>
  <c r="T5" i="7" s="1"/>
  <c r="A15" i="7"/>
  <c r="T15" i="7" s="1"/>
  <c r="A25" i="7"/>
  <c r="T25" i="7" s="1"/>
  <c r="A20" i="7"/>
  <c r="T20" i="7" s="1"/>
  <c r="A28" i="7"/>
  <c r="T28" i="7" s="1"/>
  <c r="A17" i="7"/>
  <c r="T17" i="7" s="1"/>
  <c r="A34" i="7"/>
  <c r="T34" i="7" s="1"/>
  <c r="A30" i="7"/>
  <c r="T30" i="7" s="1"/>
  <c r="A30" i="12"/>
  <c r="T30" i="12" s="1"/>
  <c r="A26" i="12"/>
  <c r="T26" i="12" s="1"/>
  <c r="A6" i="12"/>
  <c r="T6" i="12" s="1"/>
  <c r="A8" i="12"/>
  <c r="T8" i="12" s="1"/>
  <c r="A14" i="12"/>
  <c r="T14" i="12" s="1"/>
  <c r="A34" i="12"/>
  <c r="T34" i="12" s="1"/>
  <c r="A9" i="12"/>
  <c r="T9" i="12" s="1"/>
  <c r="A21" i="4"/>
  <c r="T21" i="4" s="1"/>
  <c r="A18" i="4"/>
  <c r="T18" i="4" s="1"/>
  <c r="A15" i="4"/>
  <c r="T15" i="4" s="1"/>
  <c r="A5" i="4"/>
  <c r="T5" i="4" s="1"/>
  <c r="A31" i="4"/>
  <c r="T31" i="4" s="1"/>
  <c r="A12" i="4"/>
  <c r="T12" i="4" s="1"/>
  <c r="A17" i="4"/>
  <c r="T17" i="4" s="1"/>
  <c r="A26" i="4"/>
  <c r="T26" i="4" s="1"/>
  <c r="A21" i="8"/>
  <c r="T21" i="8" s="1"/>
  <c r="A27" i="8"/>
  <c r="T27" i="8" s="1"/>
  <c r="A11" i="8"/>
  <c r="T11" i="8" s="1"/>
  <c r="A30" i="8"/>
  <c r="T30" i="8" s="1"/>
  <c r="A9" i="8"/>
  <c r="T9" i="8" s="1"/>
  <c r="A5" i="8"/>
  <c r="T5" i="8" s="1"/>
  <c r="A22" i="8"/>
  <c r="T22" i="8" s="1"/>
  <c r="A32" i="8"/>
  <c r="T32" i="8" s="1"/>
  <c r="A11" i="13"/>
  <c r="T11" i="13" s="1"/>
  <c r="A31" i="13"/>
  <c r="T31" i="13" s="1"/>
  <c r="A16" i="13"/>
  <c r="T16" i="13" s="1"/>
  <c r="A34" i="13"/>
  <c r="T34" i="13" s="1"/>
  <c r="A27" i="13"/>
  <c r="T27" i="13" s="1"/>
  <c r="A13" i="13"/>
  <c r="T13" i="13" s="1"/>
  <c r="A21" i="13"/>
  <c r="T21" i="13" s="1"/>
  <c r="A30" i="13"/>
  <c r="T30" i="13" s="1"/>
  <c r="A7" i="5"/>
  <c r="T7" i="5" s="1"/>
  <c r="A33" i="5"/>
  <c r="T33" i="5" s="1"/>
  <c r="A30" i="5"/>
  <c r="T30" i="5" s="1"/>
  <c r="A29" i="5"/>
  <c r="T29" i="5" s="1"/>
  <c r="A17" i="5"/>
  <c r="T17" i="5" s="1"/>
  <c r="A23" i="5"/>
  <c r="T23" i="5" s="1"/>
  <c r="A34" i="5"/>
  <c r="T34" i="5" s="1"/>
  <c r="A30" i="9"/>
  <c r="T30" i="9" s="1"/>
  <c r="A32" i="9"/>
  <c r="T32" i="9" s="1"/>
  <c r="A27" i="9"/>
  <c r="T27" i="9" s="1"/>
  <c r="A19" i="9"/>
  <c r="T19" i="9" s="1"/>
  <c r="A13" i="9"/>
  <c r="T13" i="9" s="1"/>
  <c r="A26" i="9"/>
  <c r="T26" i="9" s="1"/>
  <c r="A7" i="9"/>
  <c r="T7" i="9" s="1"/>
  <c r="A23" i="9"/>
  <c r="T23" i="9" s="1"/>
  <c r="R10" i="3"/>
  <c r="R18" i="3"/>
  <c r="A20" i="14"/>
  <c r="T20" i="14" s="1"/>
  <c r="A16" i="14"/>
  <c r="T16" i="14" s="1"/>
  <c r="A15" i="14"/>
  <c r="T15" i="14" s="1"/>
  <c r="A15" i="6"/>
  <c r="T15" i="6" s="1"/>
  <c r="A23" i="6"/>
  <c r="T23" i="6" s="1"/>
  <c r="A31" i="6"/>
  <c r="T31" i="6" s="1"/>
  <c r="A20" i="10"/>
  <c r="T20" i="10" s="1"/>
  <c r="A4" i="10"/>
  <c r="T4" i="10" s="1"/>
  <c r="A26" i="11"/>
  <c r="T26" i="11" s="1"/>
  <c r="A4" i="11"/>
  <c r="T4" i="11" s="1"/>
  <c r="A19" i="11"/>
  <c r="T19" i="11" s="1"/>
  <c r="A12" i="7"/>
  <c r="T12" i="7" s="1"/>
  <c r="A16" i="7"/>
  <c r="T16" i="7" s="1"/>
  <c r="A23" i="12"/>
  <c r="T23" i="12" s="1"/>
  <c r="A31" i="12"/>
  <c r="T31" i="12" s="1"/>
  <c r="A25" i="12"/>
  <c r="T25" i="12" s="1"/>
  <c r="A16" i="4"/>
  <c r="T16" i="4" s="1"/>
  <c r="A30" i="4"/>
  <c r="T30" i="4" s="1"/>
  <c r="A24" i="4"/>
  <c r="T24" i="4" s="1"/>
  <c r="A7" i="8"/>
  <c r="T7" i="8" s="1"/>
  <c r="A25" i="8"/>
  <c r="T25" i="8" s="1"/>
  <c r="A9" i="13"/>
  <c r="T9" i="13" s="1"/>
  <c r="A19" i="13"/>
  <c r="T19" i="13" s="1"/>
  <c r="A20" i="13"/>
  <c r="T20" i="13" s="1"/>
  <c r="A8" i="5"/>
  <c r="T8" i="5" s="1"/>
  <c r="A15" i="5"/>
  <c r="T15" i="5" s="1"/>
  <c r="A26" i="5"/>
  <c r="T26" i="5" s="1"/>
  <c r="A5" i="9"/>
  <c r="T5" i="9" s="1"/>
  <c r="R21" i="3"/>
  <c r="R33" i="3"/>
  <c r="R20" i="3"/>
  <c r="R19" i="3"/>
  <c r="R11" i="3"/>
  <c r="R14" i="3"/>
  <c r="R26" i="3"/>
  <c r="R15" i="3"/>
  <c r="R13" i="3"/>
  <c r="A22" i="14"/>
  <c r="T22" i="14" s="1"/>
  <c r="A27" i="14"/>
  <c r="T27" i="14" s="1"/>
  <c r="A5" i="14"/>
  <c r="T5" i="14" s="1"/>
  <c r="A23" i="14"/>
  <c r="T23" i="14" s="1"/>
  <c r="A11" i="14"/>
  <c r="T11" i="14" s="1"/>
  <c r="A9" i="14"/>
  <c r="T9" i="14" s="1"/>
  <c r="A25" i="14"/>
  <c r="T25" i="14" s="1"/>
  <c r="A17" i="6"/>
  <c r="T17" i="6" s="1"/>
  <c r="A9" i="6"/>
  <c r="T9" i="6" s="1"/>
  <c r="A27" i="6"/>
  <c r="T27" i="6" s="1"/>
  <c r="A12" i="6"/>
  <c r="T12" i="6" s="1"/>
  <c r="A14" i="6"/>
  <c r="T14" i="6" s="1"/>
  <c r="A33" i="6"/>
  <c r="T33" i="6" s="1"/>
  <c r="A19" i="6"/>
  <c r="T19" i="6" s="1"/>
  <c r="A26" i="6"/>
  <c r="T26" i="6" s="1"/>
  <c r="A16" i="10"/>
  <c r="T16" i="10" s="1"/>
  <c r="A15" i="10"/>
  <c r="T15" i="10" s="1"/>
  <c r="A17" i="10"/>
  <c r="T17" i="10" s="1"/>
  <c r="A6" i="10"/>
  <c r="T6" i="10" s="1"/>
  <c r="A31" i="10"/>
  <c r="T31" i="10" s="1"/>
  <c r="A23" i="10"/>
  <c r="T23" i="10" s="1"/>
  <c r="A13" i="10"/>
  <c r="T13" i="10" s="1"/>
  <c r="A30" i="10"/>
  <c r="T30" i="10" s="1"/>
  <c r="A11" i="11"/>
  <c r="T11" i="11" s="1"/>
  <c r="A32" i="11"/>
  <c r="T32" i="11" s="1"/>
  <c r="A30" i="11"/>
  <c r="T30" i="11" s="1"/>
  <c r="A23" i="11"/>
  <c r="T23" i="11" s="1"/>
  <c r="A9" i="11"/>
  <c r="T9" i="11" s="1"/>
  <c r="A16" i="11"/>
  <c r="T16" i="11" s="1"/>
  <c r="A22" i="11"/>
  <c r="T22" i="11" s="1"/>
  <c r="A33" i="11"/>
  <c r="T33" i="11" s="1"/>
  <c r="A9" i="7"/>
  <c r="T9" i="7" s="1"/>
  <c r="A23" i="7"/>
  <c r="T23" i="7" s="1"/>
  <c r="A4" i="7"/>
  <c r="T4" i="7" s="1"/>
  <c r="A33" i="7"/>
  <c r="T33" i="7" s="1"/>
  <c r="A32" i="7"/>
  <c r="T32" i="7" s="1"/>
  <c r="A18" i="7"/>
  <c r="T18" i="7" s="1"/>
  <c r="A22" i="7"/>
  <c r="T22" i="7" s="1"/>
  <c r="A10" i="12"/>
  <c r="T10" i="12" s="1"/>
  <c r="A22" i="12"/>
  <c r="T22" i="12" s="1"/>
  <c r="A27" i="12"/>
  <c r="T27" i="12" s="1"/>
  <c r="A21" i="12"/>
  <c r="T21" i="12" s="1"/>
  <c r="A11" i="12"/>
  <c r="T11" i="12" s="1"/>
  <c r="A17" i="12"/>
  <c r="T17" i="12" s="1"/>
  <c r="A4" i="12"/>
  <c r="T4" i="12" s="1"/>
  <c r="A15" i="12"/>
  <c r="T15" i="12" s="1"/>
  <c r="A6" i="4"/>
  <c r="T6" i="4" s="1"/>
  <c r="A20" i="4"/>
  <c r="T20" i="4" s="1"/>
  <c r="A32" i="4"/>
  <c r="T32" i="4" s="1"/>
  <c r="A25" i="4"/>
  <c r="T25" i="4" s="1"/>
  <c r="A7" i="4"/>
  <c r="T7" i="4" s="1"/>
  <c r="A13" i="4"/>
  <c r="T13" i="4" s="1"/>
  <c r="A19" i="4"/>
  <c r="T19" i="4" s="1"/>
  <c r="A28" i="4"/>
  <c r="T28" i="4" s="1"/>
  <c r="A14" i="8"/>
  <c r="T14" i="8" s="1"/>
  <c r="A6" i="8"/>
  <c r="T6" i="8" s="1"/>
  <c r="A18" i="8"/>
  <c r="T18" i="8" s="1"/>
  <c r="A15" i="8"/>
  <c r="T15" i="8" s="1"/>
  <c r="A13" i="8"/>
  <c r="T13" i="8" s="1"/>
  <c r="A8" i="8"/>
  <c r="T8" i="8" s="1"/>
  <c r="A26" i="8"/>
  <c r="T26" i="8" s="1"/>
  <c r="A33" i="8"/>
  <c r="T33" i="8" s="1"/>
  <c r="A22" i="13"/>
  <c r="T22" i="13" s="1"/>
  <c r="A7" i="13"/>
  <c r="T7" i="13" s="1"/>
  <c r="A17" i="13"/>
  <c r="T17" i="13" s="1"/>
  <c r="A4" i="13"/>
  <c r="T4" i="13" s="1"/>
  <c r="A32" i="13"/>
  <c r="T32" i="13" s="1"/>
  <c r="A14" i="13"/>
  <c r="T14" i="13" s="1"/>
  <c r="A24" i="13"/>
  <c r="T24" i="13" s="1"/>
  <c r="A16" i="5"/>
  <c r="T16" i="5" s="1"/>
  <c r="A14" i="5"/>
  <c r="T14" i="5" s="1"/>
  <c r="A9" i="5"/>
  <c r="T9" i="5" s="1"/>
  <c r="A32" i="5"/>
  <c r="T32" i="5" s="1"/>
  <c r="A11" i="5"/>
  <c r="T11" i="5" s="1"/>
  <c r="A19" i="5"/>
  <c r="T19" i="5" s="1"/>
  <c r="A24" i="5"/>
  <c r="T24" i="5" s="1"/>
  <c r="A22" i="5"/>
  <c r="T22" i="5" s="1"/>
  <c r="A10" i="9"/>
  <c r="T10" i="9" s="1"/>
  <c r="A4" i="9"/>
  <c r="T4" i="9" s="1"/>
  <c r="A12" i="9"/>
  <c r="T12" i="9" s="1"/>
  <c r="A28" i="9"/>
  <c r="T28" i="9" s="1"/>
  <c r="A15" i="9"/>
  <c r="T15" i="9" s="1"/>
  <c r="A31" i="9"/>
  <c r="T31" i="9" s="1"/>
  <c r="A9" i="9"/>
  <c r="T9" i="9" s="1"/>
  <c r="A24" i="9"/>
  <c r="T24" i="9" s="1"/>
  <c r="R8" i="3"/>
  <c r="R22" i="3"/>
  <c r="R23" i="3"/>
  <c r="A13" i="14"/>
  <c r="T13" i="14" s="1"/>
  <c r="A8" i="14"/>
  <c r="T8" i="14" s="1"/>
  <c r="A29" i="14"/>
  <c r="T29" i="14" s="1"/>
  <c r="A6" i="6"/>
  <c r="T6" i="6" s="1"/>
  <c r="A8" i="6"/>
  <c r="T8" i="6" s="1"/>
  <c r="A10" i="10"/>
  <c r="T10" i="10" s="1"/>
  <c r="A27" i="10"/>
  <c r="T27" i="10" s="1"/>
  <c r="A26" i="10"/>
  <c r="T26" i="10" s="1"/>
  <c r="A8" i="11"/>
  <c r="T8" i="11" s="1"/>
  <c r="A14" i="11"/>
  <c r="T14" i="11" s="1"/>
  <c r="A7" i="7"/>
  <c r="T7" i="7" s="1"/>
  <c r="A19" i="7"/>
  <c r="T19" i="7" s="1"/>
  <c r="A31" i="7"/>
  <c r="T31" i="7" s="1"/>
  <c r="A33" i="12"/>
  <c r="T33" i="12" s="1"/>
  <c r="A13" i="12"/>
  <c r="T13" i="12" s="1"/>
  <c r="A32" i="12"/>
  <c r="T32" i="12" s="1"/>
  <c r="A4" i="4"/>
  <c r="T4" i="4" s="1"/>
  <c r="A10" i="4"/>
  <c r="T10" i="4" s="1"/>
  <c r="A12" i="8"/>
  <c r="T12" i="8" s="1"/>
  <c r="A28" i="8"/>
  <c r="T28" i="8" s="1"/>
  <c r="A17" i="8"/>
  <c r="T17" i="8" s="1"/>
  <c r="A25" i="13"/>
  <c r="T25" i="13" s="1"/>
  <c r="A18" i="13"/>
  <c r="T18" i="13" s="1"/>
  <c r="A29" i="13"/>
  <c r="T29" i="13" s="1"/>
  <c r="A13" i="5"/>
  <c r="T13" i="5" s="1"/>
  <c r="A21" i="5"/>
  <c r="T21" i="5" s="1"/>
  <c r="A20" i="9"/>
  <c r="T20" i="9" s="1"/>
  <c r="A6" i="9"/>
  <c r="T6" i="9" s="1"/>
  <c r="R16" i="3"/>
  <c r="R27" i="3"/>
  <c r="R25" i="3"/>
  <c r="A14" i="14"/>
  <c r="T14" i="14" s="1"/>
  <c r="R24" i="3"/>
  <c r="R31" i="3"/>
  <c r="R28" i="3"/>
  <c r="R32" i="3"/>
  <c r="R30" i="3"/>
  <c r="R6" i="3"/>
  <c r="R34" i="3"/>
  <c r="R12" i="3"/>
  <c r="R7" i="3"/>
  <c r="R29" i="3"/>
  <c r="A18" i="14"/>
  <c r="T18" i="14" s="1"/>
  <c r="A7" i="14"/>
  <c r="T7" i="14" s="1"/>
  <c r="A30" i="14"/>
  <c r="T30" i="14" s="1"/>
  <c r="A6" i="14"/>
  <c r="T6" i="14" s="1"/>
  <c r="A4" i="14"/>
  <c r="T4" i="14" s="1"/>
  <c r="A19" i="14"/>
  <c r="T19" i="14" s="1"/>
  <c r="A12" i="14"/>
  <c r="T12" i="14" s="1"/>
  <c r="A26" i="14"/>
  <c r="T26" i="14" s="1"/>
  <c r="A32" i="6"/>
  <c r="T32" i="6" s="1"/>
  <c r="A13" i="6"/>
  <c r="T13" i="6" s="1"/>
  <c r="A30" i="6"/>
  <c r="T30" i="6" s="1"/>
  <c r="A25" i="6"/>
  <c r="T25" i="6" s="1"/>
  <c r="A22" i="6"/>
  <c r="T22" i="6" s="1"/>
  <c r="A4" i="6"/>
  <c r="T4" i="6" s="1"/>
  <c r="A20" i="6"/>
  <c r="T20" i="6" s="1"/>
  <c r="A29" i="6"/>
  <c r="T29" i="6" s="1"/>
  <c r="A34" i="10"/>
  <c r="T34" i="10" s="1"/>
  <c r="A33" i="10"/>
  <c r="T33" i="10" s="1"/>
  <c r="A18" i="10"/>
  <c r="T18" i="10" s="1"/>
  <c r="A7" i="10"/>
  <c r="T7" i="10" s="1"/>
  <c r="A5" i="10"/>
  <c r="T5" i="10" s="1"/>
  <c r="A25" i="10"/>
  <c r="T25" i="10" s="1"/>
  <c r="A21" i="10"/>
  <c r="T21" i="10" s="1"/>
  <c r="A32" i="10"/>
  <c r="T32" i="10" s="1"/>
  <c r="A18" i="11"/>
  <c r="T18" i="11" s="1"/>
  <c r="A5" i="11"/>
  <c r="T5" i="11" s="1"/>
  <c r="A31" i="11"/>
  <c r="T31" i="11" s="1"/>
  <c r="A28" i="11"/>
  <c r="T28" i="11" s="1"/>
  <c r="A10" i="11"/>
  <c r="T10" i="11" s="1"/>
  <c r="A17" i="11"/>
  <c r="T17" i="11" s="1"/>
  <c r="A24" i="11"/>
  <c r="T24" i="11" s="1"/>
  <c r="A8" i="7"/>
  <c r="T8" i="7" s="1"/>
  <c r="A11" i="7"/>
  <c r="T11" i="7" s="1"/>
  <c r="A29" i="7"/>
  <c r="T29" i="7" s="1"/>
  <c r="A10" i="7"/>
  <c r="T10" i="7" s="1"/>
  <c r="A6" i="7"/>
  <c r="T6" i="7" s="1"/>
  <c r="A14" i="7"/>
  <c r="T14" i="7" s="1"/>
  <c r="A26" i="7"/>
  <c r="T26" i="7" s="1"/>
  <c r="A24" i="7"/>
  <c r="T24" i="7" s="1"/>
  <c r="A19" i="12"/>
  <c r="T19" i="12" s="1"/>
  <c r="A29" i="12"/>
  <c r="T29" i="12" s="1"/>
  <c r="A28" i="12"/>
  <c r="T28" i="12" s="1"/>
  <c r="A16" i="12"/>
  <c r="T16" i="12" s="1"/>
  <c r="A12" i="12"/>
  <c r="T12" i="12" s="1"/>
  <c r="A24" i="12"/>
  <c r="T24" i="12" s="1"/>
  <c r="A5" i="12"/>
  <c r="T5" i="12" s="1"/>
  <c r="A20" i="12"/>
  <c r="T20" i="12" s="1"/>
  <c r="A9" i="4"/>
  <c r="T9" i="4" s="1"/>
  <c r="A11" i="4"/>
  <c r="T11" i="4" s="1"/>
  <c r="A34" i="4"/>
  <c r="T34" i="4" s="1"/>
  <c r="A27" i="4"/>
  <c r="T27" i="4" s="1"/>
  <c r="A8" i="4"/>
  <c r="T8" i="4" s="1"/>
  <c r="A22" i="4"/>
  <c r="T22" i="4" s="1"/>
  <c r="A23" i="4"/>
  <c r="T23" i="4" s="1"/>
  <c r="A29" i="4"/>
  <c r="T29" i="4" s="1"/>
  <c r="A23" i="8"/>
  <c r="T23" i="8" s="1"/>
  <c r="A34" i="8"/>
  <c r="T34" i="8" s="1"/>
  <c r="A20" i="8"/>
  <c r="T20" i="8" s="1"/>
  <c r="A19" i="8"/>
  <c r="T19" i="8" s="1"/>
  <c r="A24" i="8"/>
  <c r="T24" i="8" s="1"/>
  <c r="A16" i="8"/>
  <c r="T16" i="8" s="1"/>
  <c r="A29" i="8"/>
  <c r="T29" i="8" s="1"/>
  <c r="A33" i="13"/>
  <c r="T33" i="13" s="1"/>
  <c r="A23" i="13"/>
  <c r="T23" i="13" s="1"/>
  <c r="A8" i="13"/>
  <c r="T8" i="13" s="1"/>
  <c r="A28" i="13"/>
  <c r="T28" i="13" s="1"/>
  <c r="A6" i="13"/>
  <c r="T6" i="13" s="1"/>
  <c r="A5" i="13"/>
  <c r="T5" i="13" s="1"/>
  <c r="A15" i="13"/>
  <c r="T15" i="13" s="1"/>
  <c r="A26" i="13"/>
  <c r="T26" i="13" s="1"/>
  <c r="A5" i="5"/>
  <c r="T5" i="5" s="1"/>
  <c r="A18" i="5"/>
  <c r="T18" i="5" s="1"/>
  <c r="A10" i="5"/>
  <c r="T10" i="5" s="1"/>
  <c r="A4" i="5"/>
  <c r="T4" i="5" s="1"/>
  <c r="A12" i="5"/>
  <c r="T12" i="5" s="1"/>
  <c r="A20" i="5"/>
  <c r="T20" i="5" s="1"/>
  <c r="A28" i="5"/>
  <c r="T28" i="5" s="1"/>
  <c r="A25" i="5"/>
  <c r="T25" i="5" s="1"/>
  <c r="A22" i="9"/>
  <c r="T22" i="9" s="1"/>
  <c r="A8" i="9"/>
  <c r="T8" i="9" s="1"/>
  <c r="A14" i="9"/>
  <c r="T14" i="9" s="1"/>
  <c r="A29" i="9"/>
  <c r="T29" i="9" s="1"/>
  <c r="A18" i="9"/>
  <c r="T18" i="9" s="1"/>
  <c r="A33" i="9"/>
  <c r="T33" i="9" s="1"/>
  <c r="A11" i="9"/>
  <c r="T11" i="9" s="1"/>
  <c r="A34" i="9"/>
  <c r="T34" i="9" s="1"/>
  <c r="O9" i="3"/>
  <c r="O4" i="3"/>
  <c r="R4" i="3"/>
  <c r="Q4" i="3"/>
  <c r="A4" i="3"/>
  <c r="T4" i="3" s="1"/>
  <c r="A14" i="1"/>
  <c r="A9" i="1"/>
  <c r="A7" i="1"/>
  <c r="A12" i="1"/>
  <c r="A13" i="1" s="1"/>
  <c r="A11" i="1"/>
  <c r="A25" i="3"/>
  <c r="T25" i="3" s="1"/>
  <c r="A29" i="3"/>
  <c r="T29" i="3" s="1"/>
  <c r="A30" i="3"/>
  <c r="T30" i="3" s="1"/>
  <c r="A5" i="3"/>
  <c r="T5" i="3" s="1"/>
  <c r="A12" i="3"/>
  <c r="T12" i="3" s="1"/>
  <c r="A18" i="3"/>
  <c r="T18" i="3" s="1"/>
  <c r="A26" i="3"/>
  <c r="T26" i="3" s="1"/>
  <c r="A14" i="3"/>
  <c r="T14" i="3" s="1"/>
  <c r="A19" i="3"/>
  <c r="T19" i="3" s="1"/>
  <c r="A22" i="3"/>
  <c r="T22" i="3" s="1"/>
  <c r="A7" i="3"/>
  <c r="T7" i="3" s="1"/>
  <c r="A9" i="3"/>
  <c r="T9" i="3" s="1"/>
  <c r="A15" i="3"/>
  <c r="T15" i="3" s="1"/>
  <c r="A10" i="3"/>
  <c r="T10" i="3" s="1"/>
  <c r="A31" i="3"/>
  <c r="T31" i="3" s="1"/>
  <c r="A11" i="3"/>
  <c r="T11" i="3" s="1"/>
  <c r="A23" i="3"/>
  <c r="T23" i="3" s="1"/>
  <c r="A33" i="3"/>
  <c r="T33" i="3" s="1"/>
  <c r="A34" i="3"/>
  <c r="T34" i="3" s="1"/>
  <c r="A21" i="3"/>
  <c r="T21" i="3" s="1"/>
  <c r="A27" i="3"/>
  <c r="T27" i="3" s="1"/>
  <c r="A6" i="3"/>
  <c r="T6" i="3" s="1"/>
  <c r="A17" i="3"/>
  <c r="T17" i="3" s="1"/>
  <c r="A16" i="3"/>
  <c r="T16" i="3" s="1"/>
  <c r="A8" i="3"/>
  <c r="T8" i="3" s="1"/>
  <c r="A20" i="3"/>
  <c r="T20" i="3" s="1"/>
  <c r="A24" i="3"/>
  <c r="T24" i="3" s="1"/>
  <c r="A28" i="3"/>
  <c r="T28" i="3" s="1"/>
  <c r="A32" i="3"/>
  <c r="T32" i="3" s="1"/>
  <c r="O4" i="9" l="1"/>
  <c r="U20" i="5"/>
  <c r="X12" i="12"/>
  <c r="V25" i="6"/>
  <c r="X10" i="10"/>
  <c r="U33" i="8"/>
  <c r="Y22" i="11"/>
  <c r="X34" i="9"/>
  <c r="Z25" i="5"/>
  <c r="AA26" i="13"/>
  <c r="X29" i="8"/>
  <c r="X5" i="12"/>
  <c r="Y26" i="7"/>
  <c r="AA17" i="11"/>
  <c r="Y25" i="10"/>
  <c r="V4" i="6"/>
  <c r="V19" i="14"/>
  <c r="X14" i="14"/>
  <c r="W29" i="13"/>
  <c r="W32" i="12"/>
  <c r="Z26" i="10"/>
  <c r="W12" i="9"/>
  <c r="X9" i="5"/>
  <c r="V7" i="13"/>
  <c r="V6" i="8"/>
  <c r="AA22" i="12"/>
  <c r="V9" i="7"/>
  <c r="U11" i="11"/>
  <c r="W16" i="10"/>
  <c r="U17" i="6"/>
  <c r="AA25" i="8"/>
  <c r="V16" i="7"/>
  <c r="AA23" i="6"/>
  <c r="Y7" i="9"/>
  <c r="X23" i="5"/>
  <c r="U13" i="13"/>
  <c r="U5" i="8"/>
  <c r="Z14" i="12"/>
  <c r="AA28" i="7"/>
  <c r="X7" i="11"/>
  <c r="U28" i="10"/>
  <c r="V11" i="6"/>
  <c r="AA17" i="14"/>
  <c r="V25" i="9"/>
  <c r="Z10" i="8"/>
  <c r="U25" i="11"/>
  <c r="X28" i="14"/>
  <c r="V11" i="9"/>
  <c r="V28" i="5"/>
  <c r="W15" i="13"/>
  <c r="Y16" i="8"/>
  <c r="V24" i="12"/>
  <c r="AA14" i="7"/>
  <c r="AA10" i="11"/>
  <c r="Z5" i="10"/>
  <c r="Z22" i="6"/>
  <c r="U4" i="14"/>
  <c r="Z18" i="13"/>
  <c r="Y13" i="12"/>
  <c r="AA27" i="10"/>
  <c r="V4" i="9"/>
  <c r="V14" i="5"/>
  <c r="W22" i="13"/>
  <c r="W14" i="8"/>
  <c r="V6" i="4"/>
  <c r="V10" i="12"/>
  <c r="V33" i="11"/>
  <c r="W30" i="10"/>
  <c r="W26" i="6"/>
  <c r="U25" i="14"/>
  <c r="W5" i="9"/>
  <c r="W7" i="8"/>
  <c r="Y12" i="7"/>
  <c r="Z15" i="6"/>
  <c r="W26" i="9"/>
  <c r="Y17" i="5"/>
  <c r="U27" i="13"/>
  <c r="Y9" i="8"/>
  <c r="AA8" i="12"/>
  <c r="Z20" i="7"/>
  <c r="W13" i="11"/>
  <c r="V22" i="10"/>
  <c r="U10" i="6"/>
  <c r="U32" i="14"/>
  <c r="Y31" i="5"/>
  <c r="X33" i="4"/>
  <c r="Y33" i="4"/>
  <c r="Z33" i="4"/>
  <c r="V33" i="4"/>
  <c r="W33" i="4"/>
  <c r="AA33" i="4"/>
  <c r="U33" i="4"/>
  <c r="V12" i="11"/>
  <c r="AA31" i="14"/>
  <c r="W33" i="9"/>
  <c r="U7" i="10"/>
  <c r="X33" i="12"/>
  <c r="AA13" i="10"/>
  <c r="AA26" i="5"/>
  <c r="Y15" i="14"/>
  <c r="Y34" i="13"/>
  <c r="Z34" i="13"/>
  <c r="AA34" i="13"/>
  <c r="V34" i="13"/>
  <c r="U34" i="13"/>
  <c r="W34" i="13"/>
  <c r="X34" i="13"/>
  <c r="Y6" i="12"/>
  <c r="X24" i="10"/>
  <c r="U27" i="5"/>
  <c r="V18" i="9"/>
  <c r="U19" i="8"/>
  <c r="W10" i="7"/>
  <c r="AA30" i="6"/>
  <c r="W31" i="7"/>
  <c r="W22" i="5"/>
  <c r="Z16" i="11"/>
  <c r="W33" i="6"/>
  <c r="U4" i="11"/>
  <c r="X30" i="5"/>
  <c r="U15" i="7"/>
  <c r="Z12" i="10"/>
  <c r="Y11" i="10"/>
  <c r="Z4" i="5"/>
  <c r="Y34" i="4"/>
  <c r="Z34" i="4"/>
  <c r="AA34" i="4"/>
  <c r="U34" i="4"/>
  <c r="W34" i="4"/>
  <c r="X34" i="4"/>
  <c r="V34" i="4"/>
  <c r="V5" i="11"/>
  <c r="X7" i="14"/>
  <c r="W28" i="8"/>
  <c r="AA9" i="9"/>
  <c r="X8" i="8"/>
  <c r="X32" i="7"/>
  <c r="Y14" i="6"/>
  <c r="V26" i="11"/>
  <c r="AA33" i="5"/>
  <c r="W6" i="11"/>
  <c r="W9" i="10"/>
  <c r="Y14" i="9"/>
  <c r="Y10" i="5"/>
  <c r="W8" i="13"/>
  <c r="W34" i="8"/>
  <c r="X34" i="8"/>
  <c r="Y34" i="8"/>
  <c r="AA34" i="8"/>
  <c r="Z34" i="8"/>
  <c r="U34" i="8"/>
  <c r="V34" i="8"/>
  <c r="AA29" i="12"/>
  <c r="X11" i="7"/>
  <c r="U18" i="11"/>
  <c r="AA34" i="10"/>
  <c r="V32" i="6"/>
  <c r="U18" i="14"/>
  <c r="X20" i="9"/>
  <c r="U12" i="8"/>
  <c r="AA7" i="7"/>
  <c r="Y29" i="14"/>
  <c r="U31" i="9"/>
  <c r="AA19" i="5"/>
  <c r="Z32" i="13"/>
  <c r="V13" i="8"/>
  <c r="W11" i="12"/>
  <c r="Y33" i="7"/>
  <c r="Z23" i="11"/>
  <c r="AA6" i="10"/>
  <c r="W12" i="6"/>
  <c r="V5" i="14"/>
  <c r="U20" i="13"/>
  <c r="W25" i="12"/>
  <c r="Y4" i="10"/>
  <c r="V32" i="9"/>
  <c r="V7" i="5"/>
  <c r="Z11" i="13"/>
  <c r="W21" i="8"/>
  <c r="V30" i="7"/>
  <c r="W27" i="11"/>
  <c r="V29" i="10"/>
  <c r="U24" i="6"/>
  <c r="AA24" i="14"/>
  <c r="Y10" i="13"/>
  <c r="Z27" i="7"/>
  <c r="Y21" i="6"/>
  <c r="U9" i="3"/>
  <c r="AA9" i="3"/>
  <c r="V9" i="3"/>
  <c r="Z9" i="3"/>
  <c r="W9" i="3"/>
  <c r="X9" i="3"/>
  <c r="Y9" i="3"/>
  <c r="AA5" i="13"/>
  <c r="Z6" i="7"/>
  <c r="W6" i="14"/>
  <c r="U10" i="9"/>
  <c r="AA15" i="12"/>
  <c r="W19" i="6"/>
  <c r="X13" i="9"/>
  <c r="Y30" i="8"/>
  <c r="X25" i="7"/>
  <c r="AA16" i="6"/>
  <c r="Y4" i="3"/>
  <c r="AA4" i="3"/>
  <c r="X4" i="3"/>
  <c r="W4" i="3"/>
  <c r="U4" i="3"/>
  <c r="V4" i="3"/>
  <c r="Z4" i="3"/>
  <c r="U6" i="13"/>
  <c r="U16" i="12"/>
  <c r="Y18" i="10"/>
  <c r="Z17" i="8"/>
  <c r="U24" i="9"/>
  <c r="U26" i="8"/>
  <c r="X18" i="7"/>
  <c r="U11" i="14"/>
  <c r="W19" i="9"/>
  <c r="AA11" i="8"/>
  <c r="AA34" i="11"/>
  <c r="U34" i="11"/>
  <c r="X34" i="11"/>
  <c r="V34" i="11"/>
  <c r="W34" i="11"/>
  <c r="Y34" i="11"/>
  <c r="Z34" i="11"/>
  <c r="U6" i="5"/>
  <c r="AA16" i="9"/>
  <c r="V28" i="13"/>
  <c r="Z28" i="12"/>
  <c r="Z33" i="10"/>
  <c r="X6" i="9"/>
  <c r="X6" i="6"/>
  <c r="V14" i="13"/>
  <c r="V17" i="12"/>
  <c r="X31" i="10"/>
  <c r="W8" i="5"/>
  <c r="W20" i="14"/>
  <c r="Y31" i="13"/>
  <c r="U30" i="12"/>
  <c r="U14" i="10"/>
  <c r="W18" i="12"/>
  <c r="Z8" i="9"/>
  <c r="Z18" i="5"/>
  <c r="X23" i="13"/>
  <c r="Y23" i="8"/>
  <c r="X19" i="12"/>
  <c r="U8" i="7"/>
  <c r="Y32" i="10"/>
  <c r="Z29" i="6"/>
  <c r="V26" i="14"/>
  <c r="V21" i="5"/>
  <c r="X14" i="11"/>
  <c r="Y8" i="14"/>
  <c r="Z15" i="9"/>
  <c r="Z11" i="5"/>
  <c r="Z4" i="13"/>
  <c r="X15" i="8"/>
  <c r="Z21" i="12"/>
  <c r="X4" i="7"/>
  <c r="Z30" i="11"/>
  <c r="X17" i="10"/>
  <c r="X27" i="6"/>
  <c r="W27" i="14"/>
  <c r="AA19" i="13"/>
  <c r="V31" i="12"/>
  <c r="AA20" i="10"/>
  <c r="AA30" i="9"/>
  <c r="X30" i="13"/>
  <c r="AA32" i="8"/>
  <c r="U9" i="12"/>
  <c r="Z34" i="7"/>
  <c r="W20" i="11"/>
  <c r="V8" i="10"/>
  <c r="V18" i="6"/>
  <c r="W34" i="14"/>
  <c r="Y21" i="9"/>
  <c r="Z31" i="8"/>
  <c r="Z13" i="7"/>
  <c r="Y7" i="6"/>
  <c r="Z24" i="8"/>
  <c r="X28" i="11"/>
  <c r="Z25" i="13"/>
  <c r="X16" i="5"/>
  <c r="U22" i="7"/>
  <c r="Z9" i="14"/>
  <c r="V19" i="11"/>
  <c r="W29" i="5"/>
  <c r="Y29" i="11"/>
  <c r="X21" i="14"/>
  <c r="X21" i="11"/>
  <c r="AA12" i="5"/>
  <c r="AA31" i="11"/>
  <c r="Z30" i="14"/>
  <c r="Z8" i="6"/>
  <c r="Y24" i="13"/>
  <c r="W4" i="12"/>
  <c r="W23" i="10"/>
  <c r="W15" i="5"/>
  <c r="Z16" i="14"/>
  <c r="X16" i="13"/>
  <c r="X26" i="12"/>
  <c r="AA34" i="6"/>
  <c r="U34" i="6"/>
  <c r="W34" i="6"/>
  <c r="Y34" i="6"/>
  <c r="Z34" i="6"/>
  <c r="V34" i="6"/>
  <c r="X34" i="6"/>
  <c r="Z7" i="12"/>
  <c r="Z29" i="9"/>
  <c r="V20" i="8"/>
  <c r="U29" i="7"/>
  <c r="X13" i="6"/>
  <c r="Y19" i="7"/>
  <c r="Y24" i="5"/>
  <c r="Z9" i="11"/>
  <c r="Z23" i="14"/>
  <c r="X27" i="9"/>
  <c r="V27" i="8"/>
  <c r="Y5" i="7"/>
  <c r="V33" i="14"/>
  <c r="AA12" i="13"/>
  <c r="Z22" i="9"/>
  <c r="AA5" i="5"/>
  <c r="AA33" i="13"/>
  <c r="Y20" i="12"/>
  <c r="W24" i="7"/>
  <c r="AA24" i="11"/>
  <c r="U21" i="10"/>
  <c r="X20" i="6"/>
  <c r="V12" i="14"/>
  <c r="U13" i="5"/>
  <c r="Y8" i="11"/>
  <c r="W13" i="14"/>
  <c r="Y28" i="9"/>
  <c r="Z32" i="5"/>
  <c r="Y17" i="13"/>
  <c r="AA18" i="8"/>
  <c r="W32" i="4"/>
  <c r="Y32" i="4"/>
  <c r="AA32" i="4"/>
  <c r="V32" i="4"/>
  <c r="Y27" i="12"/>
  <c r="V23" i="7"/>
  <c r="U32" i="11"/>
  <c r="V15" i="10"/>
  <c r="AA9" i="6"/>
  <c r="Y22" i="14"/>
  <c r="X9" i="13"/>
  <c r="U23" i="12"/>
  <c r="U31" i="6"/>
  <c r="AA23" i="9"/>
  <c r="U34" i="5"/>
  <c r="V21" i="13"/>
  <c r="X22" i="8"/>
  <c r="U17" i="4"/>
  <c r="Y34" i="12"/>
  <c r="W17" i="7"/>
  <c r="Y15" i="11"/>
  <c r="Z19" i="10"/>
  <c r="Y28" i="6"/>
  <c r="AA10" i="14"/>
  <c r="U17" i="9"/>
  <c r="AA4" i="8"/>
  <c r="AA21" i="7"/>
  <c r="W5" i="6"/>
  <c r="Q32" i="7"/>
  <c r="Z32" i="7" s="1"/>
  <c r="Q6" i="4"/>
  <c r="X6" i="4" s="1"/>
  <c r="Q17" i="11"/>
  <c r="U17" i="11" s="1"/>
  <c r="Q19" i="7"/>
  <c r="W19" i="7" s="1"/>
  <c r="Q5" i="5"/>
  <c r="W5" i="5" s="1"/>
  <c r="Q23" i="5"/>
  <c r="Y23" i="5" s="1"/>
  <c r="Q8" i="10"/>
  <c r="W8" i="10" s="1"/>
  <c r="Q28" i="8"/>
  <c r="X28" i="8" s="1"/>
  <c r="Q6" i="10"/>
  <c r="V6" i="10" s="1"/>
  <c r="Q10" i="10"/>
  <c r="Y10" i="10" s="1"/>
  <c r="Q15" i="13"/>
  <c r="X15" i="13" s="1"/>
  <c r="Q10" i="6"/>
  <c r="W10" i="6" s="1"/>
  <c r="Q18" i="11"/>
  <c r="V18" i="11" s="1"/>
  <c r="Q11" i="5"/>
  <c r="AA11" i="5" s="1"/>
  <c r="Q33" i="8"/>
  <c r="V33" i="8" s="1"/>
  <c r="O5" i="14"/>
  <c r="Q17" i="4"/>
  <c r="AA17" i="4" s="1"/>
  <c r="Q26" i="13"/>
  <c r="U26" i="13" s="1"/>
  <c r="Q19" i="14"/>
  <c r="W19" i="14" s="1"/>
  <c r="Q19" i="5"/>
  <c r="V19" i="5" s="1"/>
  <c r="Q11" i="12"/>
  <c r="X11" i="12" s="1"/>
  <c r="Q20" i="13"/>
  <c r="V20" i="13" s="1"/>
  <c r="Q29" i="5"/>
  <c r="Y29" i="5" s="1"/>
  <c r="Q11" i="13"/>
  <c r="AA11" i="13" s="1"/>
  <c r="Q34" i="12"/>
  <c r="U34" i="12" s="1"/>
  <c r="Q6" i="5"/>
  <c r="V6" i="5" s="1"/>
  <c r="Q14" i="10"/>
  <c r="V14" i="10" s="1"/>
  <c r="Q22" i="11"/>
  <c r="Z22" i="11" s="1"/>
  <c r="Q24" i="4"/>
  <c r="Y24" i="4" s="1"/>
  <c r="Q31" i="14"/>
  <c r="U31" i="14" s="1"/>
  <c r="Q34" i="10"/>
  <c r="V34" i="10" s="1"/>
  <c r="Q34" i="14"/>
  <c r="X34" i="14" s="1"/>
  <c r="Q13" i="14"/>
  <c r="Z13" i="14" s="1"/>
  <c r="Q12" i="7"/>
  <c r="Z12" i="7" s="1"/>
  <c r="Q5" i="6"/>
  <c r="Z5" i="6" s="1"/>
  <c r="Q20" i="6"/>
  <c r="Z20" i="6" s="1"/>
  <c r="Q16" i="6"/>
  <c r="U16" i="6" s="1"/>
  <c r="Q23" i="9"/>
  <c r="W23" i="9" s="1"/>
  <c r="Q7" i="5"/>
  <c r="AA7" i="5" s="1"/>
  <c r="Q8" i="12"/>
  <c r="V8" i="12" s="1"/>
  <c r="Q22" i="10"/>
  <c r="W22" i="10" s="1"/>
  <c r="Q16" i="12"/>
  <c r="V16" i="12" s="1"/>
  <c r="Q15" i="9"/>
  <c r="AA15" i="9" s="1"/>
  <c r="Q28" i="4"/>
  <c r="V28" i="4" s="1"/>
  <c r="Q20" i="8"/>
  <c r="X20" i="8" s="1"/>
  <c r="Q12" i="11"/>
  <c r="W12" i="11" s="1"/>
  <c r="Q19" i="8"/>
  <c r="V19" i="8" s="1"/>
  <c r="Q23" i="11"/>
  <c r="AA23" i="11" s="1"/>
  <c r="Q16" i="5"/>
  <c r="Z16" i="5" s="1"/>
  <c r="Q19" i="4"/>
  <c r="W19" i="4" s="1"/>
  <c r="Q31" i="9"/>
  <c r="V31" i="9" s="1"/>
  <c r="Q26" i="6"/>
  <c r="X26" i="6" s="1"/>
  <c r="Q26" i="11"/>
  <c r="W26" i="11" s="1"/>
  <c r="Q15" i="11"/>
  <c r="U15" i="11" s="1"/>
  <c r="Q21" i="5"/>
  <c r="X21" i="5" s="1"/>
  <c r="Q27" i="10"/>
  <c r="U27" i="10" s="1"/>
  <c r="Q30" i="11"/>
  <c r="U30" i="11" s="1"/>
  <c r="Q19" i="6"/>
  <c r="X19" i="6" s="1"/>
  <c r="Q21" i="4"/>
  <c r="V21" i="4" s="1"/>
  <c r="Q13" i="4"/>
  <c r="Z13" i="4" s="1"/>
  <c r="Q25" i="5"/>
  <c r="AA25" i="5" s="1"/>
  <c r="Q28" i="13"/>
  <c r="X28" i="13" s="1"/>
  <c r="Q5" i="12"/>
  <c r="Y5" i="12" s="1"/>
  <c r="Q25" i="10"/>
  <c r="Z25" i="10" s="1"/>
  <c r="Q20" i="10"/>
  <c r="U20" i="10" s="1"/>
  <c r="Q34" i="7"/>
  <c r="AA34" i="7" s="1"/>
  <c r="O6" i="12"/>
  <c r="Q8" i="5"/>
  <c r="X8" i="5" s="1"/>
  <c r="Q32" i="9"/>
  <c r="W32" i="9" s="1"/>
  <c r="Q21" i="13"/>
  <c r="Y21" i="13" s="1"/>
  <c r="Q24" i="6"/>
  <c r="V24" i="6" s="1"/>
  <c r="Q24" i="11"/>
  <c r="W24" i="11" s="1"/>
  <c r="Q10" i="9"/>
  <c r="W10" i="9" s="1"/>
  <c r="Q33" i="4"/>
  <c r="Q26" i="7"/>
  <c r="Z26" i="7" s="1"/>
  <c r="Q4" i="6"/>
  <c r="X4" i="6" s="1"/>
  <c r="Q12" i="8"/>
  <c r="V12" i="8" s="1"/>
  <c r="Q13" i="8"/>
  <c r="W13" i="8" s="1"/>
  <c r="Q5" i="14"/>
  <c r="W5" i="14" s="1"/>
  <c r="Q30" i="12"/>
  <c r="W30" i="12" s="1"/>
  <c r="Q34" i="4"/>
  <c r="Q9" i="8"/>
  <c r="Z9" i="8" s="1"/>
  <c r="Q23" i="14"/>
  <c r="V23" i="14" s="1"/>
  <c r="B18" i="2"/>
  <c r="O23" i="10"/>
  <c r="Q9" i="4"/>
  <c r="X9" i="4" s="1"/>
  <c r="Q11" i="4"/>
  <c r="Z11" i="4" s="1"/>
  <c r="Q29" i="7"/>
  <c r="W29" i="7" s="1"/>
  <c r="Q13" i="6"/>
  <c r="V13" i="6" s="1"/>
  <c r="Q20" i="9"/>
  <c r="Y20" i="9" s="1"/>
  <c r="Q29" i="12"/>
  <c r="U29" i="12" s="1"/>
  <c r="Q27" i="5"/>
  <c r="X27" i="5" s="1"/>
  <c r="Q9" i="10"/>
  <c r="Y9" i="10" s="1"/>
  <c r="Q20" i="14"/>
  <c r="Y20" i="14" s="1"/>
  <c r="Q24" i="7"/>
  <c r="Y24" i="7" s="1"/>
  <c r="Q30" i="14"/>
  <c r="U30" i="14" s="1"/>
  <c r="Q27" i="13"/>
  <c r="V27" i="13" s="1"/>
  <c r="Q18" i="14"/>
  <c r="V18" i="14" s="1"/>
  <c r="Q6" i="11"/>
  <c r="U6" i="11" s="1"/>
  <c r="Q17" i="14"/>
  <c r="U17" i="14" s="1"/>
  <c r="Q28" i="7"/>
  <c r="U28" i="7" s="1"/>
  <c r="Q27" i="9"/>
  <c r="Z27" i="9" s="1"/>
  <c r="Q17" i="6"/>
  <c r="V17" i="6" s="1"/>
  <c r="Q16" i="10"/>
  <c r="X16" i="10" s="1"/>
  <c r="Q9" i="7"/>
  <c r="W9" i="7" s="1"/>
  <c r="Q12" i="9"/>
  <c r="Y12" i="9" s="1"/>
  <c r="Q7" i="6"/>
  <c r="AA7" i="6" s="1"/>
  <c r="Q13" i="12"/>
  <c r="Z13" i="12" s="1"/>
  <c r="Q5" i="7"/>
  <c r="W5" i="7" s="1"/>
  <c r="Q33" i="5"/>
  <c r="U33" i="5" s="1"/>
  <c r="Q14" i="7"/>
  <c r="U14" i="7" s="1"/>
  <c r="Q21" i="14"/>
  <c r="Z21" i="14" s="1"/>
  <c r="Q34" i="6"/>
  <c r="Q12" i="10"/>
  <c r="AA12" i="10" s="1"/>
  <c r="Q15" i="7"/>
  <c r="W15" i="7" s="1"/>
  <c r="Q11" i="8"/>
  <c r="U11" i="8" s="1"/>
  <c r="Q30" i="5"/>
  <c r="AA30" i="5" s="1"/>
  <c r="Q8" i="6"/>
  <c r="U8" i="6" s="1"/>
  <c r="Q25" i="9"/>
  <c r="W25" i="9" s="1"/>
  <c r="Q30" i="8"/>
  <c r="AA30" i="8" s="1"/>
  <c r="Q31" i="11"/>
  <c r="V31" i="11" s="1"/>
  <c r="Q34" i="8"/>
  <c r="Q7" i="8"/>
  <c r="X7" i="8" s="1"/>
  <c r="Q25" i="14"/>
  <c r="V25" i="14" s="1"/>
  <c r="Q30" i="10"/>
  <c r="X30" i="10" s="1"/>
  <c r="Q33" i="11"/>
  <c r="X33" i="11" s="1"/>
  <c r="Q10" i="12"/>
  <c r="W10" i="12" s="1"/>
  <c r="Q22" i="13"/>
  <c r="X22" i="13" s="1"/>
  <c r="Q14" i="5"/>
  <c r="W14" i="5" s="1"/>
  <c r="Q4" i="9"/>
  <c r="W4" i="9" s="1"/>
  <c r="Q32" i="8"/>
  <c r="U32" i="8" s="1"/>
  <c r="Q4" i="14"/>
  <c r="V4" i="14" s="1"/>
  <c r="Q10" i="11"/>
  <c r="V10" i="11" s="1"/>
  <c r="Q14" i="9"/>
  <c r="Z14" i="9" s="1"/>
  <c r="Q6" i="6"/>
  <c r="Z6" i="6" s="1"/>
  <c r="Q18" i="12"/>
  <c r="X18" i="12" s="1"/>
  <c r="Q18" i="13"/>
  <c r="AA18" i="13" s="1"/>
  <c r="Q7" i="14"/>
  <c r="Y7" i="14" s="1"/>
  <c r="Q33" i="10"/>
  <c r="AA33" i="10" s="1"/>
  <c r="Q5" i="11"/>
  <c r="W5" i="11" s="1"/>
  <c r="Q28" i="12"/>
  <c r="U28" i="12" s="1"/>
  <c r="Q4" i="5"/>
  <c r="AA4" i="5" s="1"/>
  <c r="Q29" i="9"/>
  <c r="V29" i="9" s="1"/>
  <c r="Q18" i="4"/>
  <c r="Z18" i="4" s="1"/>
  <c r="Q20" i="4"/>
  <c r="U20" i="4" s="1"/>
  <c r="Q16" i="4"/>
  <c r="AA16" i="4" s="1"/>
  <c r="Q15" i="4"/>
  <c r="Z15" i="4" s="1"/>
  <c r="Q32" i="4"/>
  <c r="U32" i="4" s="1"/>
  <c r="Q27" i="4"/>
  <c r="X27" i="4" s="1"/>
  <c r="Q8" i="4"/>
  <c r="W8" i="4" s="1"/>
  <c r="Q27" i="6"/>
  <c r="V27" i="6" s="1"/>
  <c r="Q29" i="14"/>
  <c r="W29" i="14" s="1"/>
  <c r="Q23" i="12"/>
  <c r="X23" i="12" s="1"/>
  <c r="Q11" i="11"/>
  <c r="V11" i="11" s="1"/>
  <c r="Q22" i="12"/>
  <c r="Y22" i="12" s="1"/>
  <c r="Q6" i="8"/>
  <c r="W6" i="8" s="1"/>
  <c r="Q7" i="13"/>
  <c r="W7" i="13" s="1"/>
  <c r="Q9" i="5"/>
  <c r="AA9" i="5" s="1"/>
  <c r="Q6" i="9"/>
  <c r="Y6" i="9" s="1"/>
  <c r="Q22" i="6"/>
  <c r="AA22" i="6" s="1"/>
  <c r="Q10" i="5"/>
  <c r="Z10" i="5" s="1"/>
  <c r="Q10" i="13"/>
  <c r="Z10" i="13" s="1"/>
  <c r="Q34" i="11"/>
  <c r="Q26" i="12"/>
  <c r="V26" i="12" s="1"/>
  <c r="Q16" i="13"/>
  <c r="AA16" i="13" s="1"/>
  <c r="Q19" i="9"/>
  <c r="X19" i="9" s="1"/>
  <c r="Q7" i="12"/>
  <c r="U7" i="12" s="1"/>
  <c r="Q29" i="11"/>
  <c r="W29" i="11" s="1"/>
  <c r="Q32" i="6"/>
  <c r="W32" i="6" s="1"/>
  <c r="Q11" i="7"/>
  <c r="Y11" i="7" s="1"/>
  <c r="Q8" i="14"/>
  <c r="AA8" i="14" s="1"/>
  <c r="Q16" i="7"/>
  <c r="W16" i="7" s="1"/>
  <c r="Q23" i="7"/>
  <c r="Y23" i="7" s="1"/>
  <c r="Q18" i="8"/>
  <c r="W18" i="8" s="1"/>
  <c r="Q32" i="5"/>
  <c r="V32" i="5" s="1"/>
  <c r="Q31" i="12"/>
  <c r="X31" i="12" s="1"/>
  <c r="Q20" i="11"/>
  <c r="Y20" i="11" s="1"/>
  <c r="Q30" i="6"/>
  <c r="U30" i="6" s="1"/>
  <c r="Q10" i="7"/>
  <c r="Y10" i="7" s="1"/>
  <c r="Q11" i="9"/>
  <c r="X11" i="9" s="1"/>
  <c r="Q13" i="5"/>
  <c r="X13" i="5" s="1"/>
  <c r="Q7" i="10"/>
  <c r="V7" i="10" s="1"/>
  <c r="Q6" i="7"/>
  <c r="AA6" i="7" s="1"/>
  <c r="Q20" i="5"/>
  <c r="V20" i="5" s="1"/>
  <c r="Q22" i="4"/>
  <c r="W22" i="4" s="1"/>
  <c r="Q23" i="4"/>
  <c r="X23" i="4" s="1"/>
  <c r="Q27" i="14"/>
  <c r="X27" i="14" s="1"/>
  <c r="Q31" i="8"/>
  <c r="AA31" i="8" s="1"/>
  <c r="Q11" i="6"/>
  <c r="W11" i="6" s="1"/>
  <c r="Q14" i="12"/>
  <c r="AA14" i="12" s="1"/>
  <c r="Q4" i="7"/>
  <c r="AA4" i="7" s="1"/>
  <c r="Q21" i="12"/>
  <c r="AA21" i="12" s="1"/>
  <c r="Q4" i="13"/>
  <c r="AA4" i="13" s="1"/>
  <c r="Q33" i="14"/>
  <c r="X33" i="14" s="1"/>
  <c r="Q30" i="9"/>
  <c r="V30" i="9" s="1"/>
  <c r="Q18" i="10"/>
  <c r="Z18" i="10" s="1"/>
  <c r="Q28" i="5"/>
  <c r="W28" i="5" s="1"/>
  <c r="Q32" i="14"/>
  <c r="V32" i="14" s="1"/>
  <c r="Q13" i="11"/>
  <c r="X13" i="11" s="1"/>
  <c r="Q20" i="7"/>
  <c r="U20" i="7" s="1"/>
  <c r="Q17" i="5"/>
  <c r="Z17" i="5" s="1"/>
  <c r="Q26" i="9"/>
  <c r="X26" i="9" s="1"/>
  <c r="Q10" i="8"/>
  <c r="U10" i="8" s="1"/>
  <c r="Q14" i="14"/>
  <c r="Y14" i="14" s="1"/>
  <c r="Q25" i="7"/>
  <c r="Y25" i="7" s="1"/>
  <c r="Q34" i="13"/>
  <c r="Q33" i="13"/>
  <c r="V33" i="13" s="1"/>
  <c r="Q11" i="10"/>
  <c r="Z11" i="10" s="1"/>
  <c r="Q9" i="13"/>
  <c r="AA9" i="13" s="1"/>
  <c r="Q22" i="14"/>
  <c r="U22" i="14" s="1"/>
  <c r="Q9" i="6"/>
  <c r="W9" i="6" s="1"/>
  <c r="Q15" i="10"/>
  <c r="Y15" i="10" s="1"/>
  <c r="Q32" i="11"/>
  <c r="X32" i="11" s="1"/>
  <c r="Q27" i="12"/>
  <c r="U27" i="12" s="1"/>
  <c r="Q17" i="13"/>
  <c r="U17" i="13" s="1"/>
  <c r="Q28" i="9"/>
  <c r="U28" i="9" s="1"/>
  <c r="Q15" i="6"/>
  <c r="AA15" i="6" s="1"/>
  <c r="Q5" i="9"/>
  <c r="X5" i="9" s="1"/>
  <c r="Q30" i="13"/>
  <c r="Z30" i="13" s="1"/>
  <c r="Q8" i="13"/>
  <c r="X8" i="13" s="1"/>
  <c r="Q21" i="6"/>
  <c r="Z21" i="6" s="1"/>
  <c r="Q25" i="11"/>
  <c r="V25" i="11" s="1"/>
  <c r="Q32" i="12"/>
  <c r="X32" i="12" s="1"/>
  <c r="Q6" i="14"/>
  <c r="X6" i="14" s="1"/>
  <c r="Q25" i="6"/>
  <c r="W25" i="6" s="1"/>
  <c r="Q28" i="11"/>
  <c r="Z28" i="11" s="1"/>
  <c r="Q12" i="12"/>
  <c r="Y12" i="12" s="1"/>
  <c r="Q24" i="8"/>
  <c r="AA24" i="8" s="1"/>
  <c r="Q5" i="13"/>
  <c r="V5" i="13" s="1"/>
  <c r="Q33" i="9"/>
  <c r="X33" i="9" s="1"/>
  <c r="Q5" i="4"/>
  <c r="W5" i="4" s="1"/>
  <c r="Q25" i="4"/>
  <c r="U25" i="4" s="1"/>
  <c r="Q31" i="4"/>
  <c r="Y31" i="4" s="1"/>
  <c r="Q29" i="4"/>
  <c r="Y29" i="4" s="1"/>
  <c r="Q7" i="4"/>
  <c r="Y7" i="4" s="1"/>
  <c r="Q14" i="4"/>
  <c r="V14" i="4" s="1"/>
  <c r="Q31" i="6"/>
  <c r="X31" i="6" s="1"/>
  <c r="Q17" i="10"/>
  <c r="Y17" i="10" s="1"/>
  <c r="Q21" i="11"/>
  <c r="Z21" i="11" s="1"/>
  <c r="Q29" i="13"/>
  <c r="X29" i="13" s="1"/>
  <c r="Q28" i="10"/>
  <c r="V28" i="10" s="1"/>
  <c r="Q5" i="8"/>
  <c r="V5" i="8" s="1"/>
  <c r="Q31" i="10"/>
  <c r="V31" i="10" s="1"/>
  <c r="Q9" i="11"/>
  <c r="V9" i="11" s="1"/>
  <c r="Q17" i="12"/>
  <c r="W17" i="12" s="1"/>
  <c r="Q14" i="13"/>
  <c r="X14" i="13" s="1"/>
  <c r="Q24" i="5"/>
  <c r="AA24" i="5" s="1"/>
  <c r="Q9" i="9"/>
  <c r="U9" i="9" s="1"/>
  <c r="Q4" i="11"/>
  <c r="Z4" i="11" s="1"/>
  <c r="Q12" i="13"/>
  <c r="V12" i="13" s="1"/>
  <c r="Q27" i="8"/>
  <c r="X27" i="8" s="1"/>
  <c r="Q16" i="8"/>
  <c r="Z16" i="8" s="1"/>
  <c r="Q18" i="9"/>
  <c r="W18" i="9" s="1"/>
  <c r="Q31" i="5"/>
  <c r="Z31" i="5" s="1"/>
  <c r="Q10" i="14"/>
  <c r="W10" i="14" s="1"/>
  <c r="Q28" i="6"/>
  <c r="U28" i="6" s="1"/>
  <c r="Q19" i="10"/>
  <c r="V19" i="10" s="1"/>
  <c r="Q22" i="8"/>
  <c r="AA22" i="8" s="1"/>
  <c r="Q34" i="5"/>
  <c r="X34" i="5" s="1"/>
  <c r="Q19" i="11"/>
  <c r="X19" i="11" s="1"/>
  <c r="Q25" i="13"/>
  <c r="U25" i="13" s="1"/>
  <c r="Q6" i="12"/>
  <c r="Z6" i="12" s="1"/>
  <c r="Q14" i="11"/>
  <c r="Z14" i="11" s="1"/>
  <c r="Q25" i="12"/>
  <c r="X25" i="12" s="1"/>
  <c r="Q15" i="5"/>
  <c r="Y15" i="5" s="1"/>
  <c r="Q11" i="14"/>
  <c r="X11" i="14" s="1"/>
  <c r="Q16" i="11"/>
  <c r="U16" i="11" s="1"/>
  <c r="Q18" i="7"/>
  <c r="Y18" i="7" s="1"/>
  <c r="Q4" i="12"/>
  <c r="Y4" i="12" s="1"/>
  <c r="Q26" i="8"/>
  <c r="X26" i="8" s="1"/>
  <c r="Q24" i="13"/>
  <c r="AA24" i="13" s="1"/>
  <c r="Q22" i="5"/>
  <c r="U22" i="5" s="1"/>
  <c r="Q9" i="12"/>
  <c r="V9" i="12" s="1"/>
  <c r="Q21" i="10"/>
  <c r="W21" i="10" s="1"/>
  <c r="Q20" i="12"/>
  <c r="U20" i="12" s="1"/>
  <c r="Q26" i="10"/>
  <c r="AA26" i="10" s="1"/>
  <c r="Q27" i="7"/>
  <c r="AA27" i="7" s="1"/>
  <c r="Q26" i="14"/>
  <c r="W26" i="14" s="1"/>
  <c r="Q8" i="7"/>
  <c r="W8" i="7" s="1"/>
  <c r="Q19" i="12"/>
  <c r="Y19" i="12" s="1"/>
  <c r="Q23" i="13"/>
  <c r="Z23" i="13" s="1"/>
  <c r="Q18" i="5"/>
  <c r="U18" i="5" s="1"/>
  <c r="Q7" i="7"/>
  <c r="U7" i="7" s="1"/>
  <c r="Q26" i="5"/>
  <c r="U26" i="5" s="1"/>
  <c r="Q7" i="11"/>
  <c r="Z7" i="11" s="1"/>
  <c r="Q9" i="14"/>
  <c r="U9" i="14" s="1"/>
  <c r="Q22" i="7"/>
  <c r="Z22" i="7" s="1"/>
  <c r="Q13" i="7"/>
  <c r="U13" i="7" s="1"/>
  <c r="Q31" i="13"/>
  <c r="AA31" i="13" s="1"/>
  <c r="Q6" i="13"/>
  <c r="V6" i="13" s="1"/>
  <c r="Q4" i="8"/>
  <c r="W4" i="8" s="1"/>
  <c r="Q21" i="9"/>
  <c r="AA21" i="9" s="1"/>
  <c r="Q24" i="14"/>
  <c r="U24" i="14" s="1"/>
  <c r="Q27" i="11"/>
  <c r="X27" i="11" s="1"/>
  <c r="Q30" i="7"/>
  <c r="W30" i="7" s="1"/>
  <c r="Q21" i="8"/>
  <c r="X21" i="8" s="1"/>
  <c r="Q31" i="7"/>
  <c r="X31" i="7" s="1"/>
  <c r="Q24" i="10"/>
  <c r="Y24" i="10" s="1"/>
  <c r="Q13" i="9"/>
  <c r="Y13" i="9" s="1"/>
  <c r="Q5" i="10"/>
  <c r="U5" i="10" s="1"/>
  <c r="Q24" i="12"/>
  <c r="W24" i="12" s="1"/>
  <c r="Q22" i="9"/>
  <c r="U22" i="9" s="1"/>
  <c r="Q23" i="6"/>
  <c r="U23" i="6" s="1"/>
  <c r="Q33" i="6"/>
  <c r="Z33" i="6" s="1"/>
  <c r="Q23" i="10"/>
  <c r="Y23" i="10" s="1"/>
  <c r="Q24" i="9"/>
  <c r="V24" i="9" s="1"/>
  <c r="Q8" i="11"/>
  <c r="U8" i="11" s="1"/>
  <c r="Q19" i="13"/>
  <c r="V19" i="13" s="1"/>
  <c r="Q18" i="6"/>
  <c r="W18" i="6" s="1"/>
  <c r="Q7" i="9"/>
  <c r="Z7" i="9" s="1"/>
  <c r="Q12" i="5"/>
  <c r="V12" i="5" s="1"/>
  <c r="Q15" i="14"/>
  <c r="AA15" i="14" s="1"/>
  <c r="Q17" i="8"/>
  <c r="AA17" i="8" s="1"/>
  <c r="Q17" i="9"/>
  <c r="X17" i="9" s="1"/>
  <c r="Q29" i="6"/>
  <c r="AA29" i="6" s="1"/>
  <c r="Q32" i="10"/>
  <c r="Z32" i="10" s="1"/>
  <c r="Q23" i="8"/>
  <c r="W23" i="8" s="1"/>
  <c r="Q8" i="9"/>
  <c r="AA8" i="9" s="1"/>
  <c r="Q4" i="4"/>
  <c r="U4" i="4" s="1"/>
  <c r="Q26" i="4"/>
  <c r="W26" i="4" s="1"/>
  <c r="Q12" i="4"/>
  <c r="AA12" i="4" s="1"/>
  <c r="Q12" i="14"/>
  <c r="Y12" i="14" s="1"/>
  <c r="Q8" i="8"/>
  <c r="Y8" i="8" s="1"/>
  <c r="Q21" i="7"/>
  <c r="W21" i="7" s="1"/>
  <c r="Q4" i="10"/>
  <c r="Z4" i="10" s="1"/>
  <c r="Q15" i="8"/>
  <c r="Y15" i="8" s="1"/>
  <c r="Q10" i="4"/>
  <c r="U10" i="4" s="1"/>
  <c r="Q30" i="4"/>
  <c r="AA30" i="4" s="1"/>
  <c r="Q34" i="9"/>
  <c r="Y34" i="9" s="1"/>
  <c r="Q29" i="8"/>
  <c r="Y29" i="8" s="1"/>
  <c r="Q32" i="13"/>
  <c r="AA32" i="13" s="1"/>
  <c r="Q14" i="8"/>
  <c r="X14" i="8" s="1"/>
  <c r="Q33" i="7"/>
  <c r="AA33" i="7" s="1"/>
  <c r="Q12" i="6"/>
  <c r="X12" i="6" s="1"/>
  <c r="Q16" i="9"/>
  <c r="U16" i="9" s="1"/>
  <c r="Q33" i="12"/>
  <c r="Y33" i="12" s="1"/>
  <c r="Q28" i="14"/>
  <c r="Y28" i="14" s="1"/>
  <c r="Q17" i="7"/>
  <c r="Z17" i="7" s="1"/>
  <c r="Q29" i="10"/>
  <c r="X29" i="10" s="1"/>
  <c r="Q25" i="8"/>
  <c r="U25" i="8" s="1"/>
  <c r="Q16" i="14"/>
  <c r="U16" i="14" s="1"/>
  <c r="Q15" i="12"/>
  <c r="Y15" i="12" s="1"/>
  <c r="Q13" i="10"/>
  <c r="U13" i="10" s="1"/>
  <c r="Q14" i="6"/>
  <c r="W14" i="6" s="1"/>
  <c r="Q13" i="13"/>
  <c r="V13" i="13" s="1"/>
  <c r="O12" i="5"/>
  <c r="O10" i="5"/>
  <c r="O19" i="8"/>
  <c r="O5" i="12"/>
  <c r="O8" i="7"/>
  <c r="O5" i="10"/>
  <c r="O33" i="10"/>
  <c r="O30" i="6"/>
  <c r="O32" i="6"/>
  <c r="O4" i="14"/>
  <c r="Q30" i="3"/>
  <c r="X30" i="3" s="1"/>
  <c r="Q28" i="3"/>
  <c r="Z28" i="3" s="1"/>
  <c r="O6" i="9"/>
  <c r="O12" i="8"/>
  <c r="O32" i="12"/>
  <c r="O33" i="12"/>
  <c r="O8" i="11"/>
  <c r="O8" i="6"/>
  <c r="Q22" i="3"/>
  <c r="Y22" i="3" s="1"/>
  <c r="O14" i="5"/>
  <c r="O4" i="13"/>
  <c r="O7" i="13"/>
  <c r="O32" i="4"/>
  <c r="O15" i="12"/>
  <c r="O21" i="12"/>
  <c r="O22" i="7"/>
  <c r="O33" i="11"/>
  <c r="O12" i="6"/>
  <c r="O11" i="14"/>
  <c r="O27" i="14"/>
  <c r="O15" i="5"/>
  <c r="O8" i="5"/>
  <c r="O25" i="12"/>
  <c r="O18" i="9"/>
  <c r="O15" i="13"/>
  <c r="O16" i="8"/>
  <c r="O29" i="8"/>
  <c r="O24" i="12"/>
  <c r="O12" i="12"/>
  <c r="O14" i="7"/>
  <c r="O6" i="7"/>
  <c r="O10" i="7"/>
  <c r="O24" i="11"/>
  <c r="O10" i="11"/>
  <c r="O25" i="10"/>
  <c r="O18" i="10"/>
  <c r="O22" i="6"/>
  <c r="Q29" i="3"/>
  <c r="Y29" i="3" s="1"/>
  <c r="Q32" i="3"/>
  <c r="W32" i="3" s="1"/>
  <c r="Q31" i="3"/>
  <c r="X31" i="3" s="1"/>
  <c r="Q25" i="3"/>
  <c r="W25" i="3" s="1"/>
  <c r="O29" i="13"/>
  <c r="O10" i="4"/>
  <c r="O14" i="11"/>
  <c r="O10" i="10"/>
  <c r="O6" i="6"/>
  <c r="O13" i="14"/>
  <c r="O26" i="8"/>
  <c r="O13" i="8"/>
  <c r="O18" i="8"/>
  <c r="O14" i="8"/>
  <c r="O11" i="12"/>
  <c r="O18" i="7"/>
  <c r="O9" i="11"/>
  <c r="O30" i="11"/>
  <c r="O11" i="11"/>
  <c r="O13" i="10"/>
  <c r="Q26" i="3"/>
  <c r="AA26" i="3" s="1"/>
  <c r="O19" i="11"/>
  <c r="O26" i="11"/>
  <c r="O21" i="13"/>
  <c r="O30" i="8"/>
  <c r="O31" i="4"/>
  <c r="O26" i="12"/>
  <c r="O8" i="10"/>
  <c r="O4" i="8"/>
  <c r="O10" i="8"/>
  <c r="O27" i="7"/>
  <c r="O21" i="6"/>
  <c r="Q17" i="3"/>
  <c r="AA17" i="3" s="1"/>
  <c r="O28" i="14"/>
  <c r="O7" i="6"/>
  <c r="O9" i="10"/>
  <c r="O25" i="11"/>
  <c r="O13" i="7"/>
  <c r="O18" i="12"/>
  <c r="O7" i="12"/>
  <c r="O10" i="13"/>
  <c r="O17" i="9"/>
  <c r="Q5" i="3"/>
  <c r="X5" i="3" s="1"/>
  <c r="O17" i="14"/>
  <c r="O24" i="10"/>
  <c r="O29" i="10"/>
  <c r="O34" i="11"/>
  <c r="O15" i="7"/>
  <c r="O25" i="7"/>
  <c r="O20" i="7"/>
  <c r="O28" i="7"/>
  <c r="O15" i="4"/>
  <c r="O21" i="8"/>
  <c r="O5" i="8"/>
  <c r="O16" i="13"/>
  <c r="O30" i="5"/>
  <c r="O30" i="9"/>
  <c r="O32" i="9"/>
  <c r="Q10" i="3"/>
  <c r="Y10" i="3" s="1"/>
  <c r="O15" i="6"/>
  <c r="O20" i="10"/>
  <c r="O5" i="6"/>
  <c r="O14" i="4"/>
  <c r="O31" i="8"/>
  <c r="O12" i="13"/>
  <c r="O21" i="9"/>
  <c r="O32" i="14"/>
  <c r="O24" i="14"/>
  <c r="O28" i="6"/>
  <c r="O18" i="6"/>
  <c r="O12" i="10"/>
  <c r="O13" i="11"/>
  <c r="O15" i="11"/>
  <c r="O17" i="7"/>
  <c r="O34" i="7"/>
  <c r="O30" i="7"/>
  <c r="O8" i="12"/>
  <c r="O34" i="12"/>
  <c r="O5" i="4"/>
  <c r="O12" i="4"/>
  <c r="O11" i="8"/>
  <c r="O9" i="8"/>
  <c r="O22" i="8"/>
  <c r="O32" i="8"/>
  <c r="O11" i="13"/>
  <c r="O34" i="13"/>
  <c r="O27" i="13"/>
  <c r="O13" i="13"/>
  <c r="O7" i="5"/>
  <c r="O17" i="5"/>
  <c r="O34" i="5"/>
  <c r="O27" i="9"/>
  <c r="O19" i="9"/>
  <c r="O26" i="9"/>
  <c r="O7" i="9"/>
  <c r="O11" i="10"/>
  <c r="O21" i="11"/>
  <c r="O33" i="4"/>
  <c r="O6" i="5"/>
  <c r="O27" i="5"/>
  <c r="O31" i="5"/>
  <c r="O25" i="9"/>
  <c r="O33" i="14"/>
  <c r="O10" i="6"/>
  <c r="O11" i="6"/>
  <c r="O14" i="10"/>
  <c r="O22" i="10"/>
  <c r="O6" i="11"/>
  <c r="O29" i="11"/>
  <c r="O7" i="11"/>
  <c r="O20" i="11"/>
  <c r="O27" i="11"/>
  <c r="O30" i="12"/>
  <c r="O9" i="12"/>
  <c r="O21" i="4"/>
  <c r="O18" i="4"/>
  <c r="O17" i="4"/>
  <c r="O30" i="13"/>
  <c r="O33" i="5"/>
  <c r="O29" i="5"/>
  <c r="O23" i="5"/>
  <c r="O16" i="14"/>
  <c r="O15" i="14"/>
  <c r="O31" i="6"/>
  <c r="O34" i="9"/>
  <c r="O11" i="9"/>
  <c r="O33" i="9"/>
  <c r="O8" i="9"/>
  <c r="O28" i="5"/>
  <c r="O18" i="5"/>
  <c r="O5" i="5"/>
  <c r="O26" i="13"/>
  <c r="O6" i="13"/>
  <c r="O28" i="13"/>
  <c r="O8" i="13"/>
  <c r="O23" i="13"/>
  <c r="O33" i="13"/>
  <c r="O24" i="8"/>
  <c r="O34" i="8"/>
  <c r="O34" i="4"/>
  <c r="O9" i="4"/>
  <c r="O20" i="12"/>
  <c r="O28" i="12"/>
  <c r="O29" i="12"/>
  <c r="O26" i="7"/>
  <c r="O11" i="7"/>
  <c r="O17" i="11"/>
  <c r="O32" i="10"/>
  <c r="O7" i="10"/>
  <c r="O34" i="10"/>
  <c r="O29" i="6"/>
  <c r="O13" i="6"/>
  <c r="O7" i="14"/>
  <c r="Q12" i="3"/>
  <c r="AA12" i="3" s="1"/>
  <c r="Q24" i="3"/>
  <c r="Y24" i="3" s="1"/>
  <c r="O14" i="14"/>
  <c r="O13" i="12"/>
  <c r="O7" i="7"/>
  <c r="O27" i="10"/>
  <c r="O29" i="14"/>
  <c r="O8" i="14"/>
  <c r="Q23" i="3"/>
  <c r="U23" i="3" s="1"/>
  <c r="O9" i="9"/>
  <c r="O31" i="9"/>
  <c r="O15" i="9"/>
  <c r="O10" i="9"/>
  <c r="O24" i="5"/>
  <c r="O11" i="5"/>
  <c r="O9" i="5"/>
  <c r="O16" i="5"/>
  <c r="O14" i="13"/>
  <c r="O22" i="13"/>
  <c r="O6" i="8"/>
  <c r="O28" i="4"/>
  <c r="O19" i="4"/>
  <c r="O13" i="4"/>
  <c r="O7" i="4"/>
  <c r="O25" i="4"/>
  <c r="O20" i="4"/>
  <c r="O4" i="12"/>
  <c r="O4" i="7"/>
  <c r="O16" i="11"/>
  <c r="O30" i="10"/>
  <c r="O31" i="10"/>
  <c r="O15" i="10"/>
  <c r="O17" i="6"/>
  <c r="O22" i="14"/>
  <c r="Q20" i="3"/>
  <c r="AA20" i="3" s="1"/>
  <c r="Q21" i="3"/>
  <c r="Z21" i="3" s="1"/>
  <c r="O20" i="13"/>
  <c r="O19" i="13"/>
  <c r="O31" i="12"/>
  <c r="O4" i="10"/>
  <c r="O23" i="6"/>
  <c r="Q18" i="3"/>
  <c r="W18" i="3" s="1"/>
  <c r="O26" i="4"/>
  <c r="O16" i="6"/>
  <c r="O34" i="6"/>
  <c r="O21" i="7"/>
  <c r="O16" i="9"/>
  <c r="O29" i="9"/>
  <c r="O14" i="9"/>
  <c r="O25" i="5"/>
  <c r="O20" i="5"/>
  <c r="O4" i="5"/>
  <c r="O5" i="13"/>
  <c r="O20" i="8"/>
  <c r="O23" i="8"/>
  <c r="O22" i="4"/>
  <c r="O8" i="4"/>
  <c r="O11" i="4"/>
  <c r="O29" i="7"/>
  <c r="O28" i="11"/>
  <c r="O5" i="11"/>
  <c r="O21" i="10"/>
  <c r="O25" i="6"/>
  <c r="O12" i="14"/>
  <c r="O6" i="14"/>
  <c r="O18" i="14"/>
  <c r="Q34" i="3"/>
  <c r="U34" i="3" s="1"/>
  <c r="Q27" i="3"/>
  <c r="Y27" i="3" s="1"/>
  <c r="O18" i="13"/>
  <c r="O17" i="8"/>
  <c r="O28" i="8"/>
  <c r="O4" i="4"/>
  <c r="O31" i="7"/>
  <c r="O28" i="9"/>
  <c r="O24" i="13"/>
  <c r="O17" i="13"/>
  <c r="O33" i="8"/>
  <c r="O8" i="8"/>
  <c r="O15" i="8"/>
  <c r="O6" i="4"/>
  <c r="O17" i="12"/>
  <c r="O22" i="12"/>
  <c r="O10" i="12"/>
  <c r="O32" i="7"/>
  <c r="O33" i="7"/>
  <c r="O22" i="11"/>
  <c r="O32" i="11"/>
  <c r="O19" i="6"/>
  <c r="O14" i="6"/>
  <c r="O27" i="6"/>
  <c r="O9" i="6"/>
  <c r="O23" i="14"/>
  <c r="Q13" i="3"/>
  <c r="Z13" i="3" s="1"/>
  <c r="Q14" i="3"/>
  <c r="V14" i="3" s="1"/>
  <c r="Q33" i="3"/>
  <c r="X33" i="3" s="1"/>
  <c r="O5" i="9"/>
  <c r="O26" i="5"/>
  <c r="O9" i="13"/>
  <c r="O25" i="8"/>
  <c r="O7" i="8"/>
  <c r="O24" i="4"/>
  <c r="O16" i="4"/>
  <c r="O16" i="7"/>
  <c r="O12" i="7"/>
  <c r="O4" i="11"/>
  <c r="O23" i="9"/>
  <c r="O13" i="9"/>
  <c r="O27" i="8"/>
  <c r="O14" i="12"/>
  <c r="O19" i="10"/>
  <c r="O28" i="10"/>
  <c r="O34" i="14"/>
  <c r="O10" i="14"/>
  <c r="O21" i="14"/>
  <c r="O12" i="11"/>
  <c r="O22" i="9"/>
  <c r="O29" i="4"/>
  <c r="O23" i="4"/>
  <c r="O27" i="4"/>
  <c r="O16" i="12"/>
  <c r="O19" i="12"/>
  <c r="O24" i="7"/>
  <c r="O31" i="11"/>
  <c r="O18" i="11"/>
  <c r="O20" i="6"/>
  <c r="O4" i="6"/>
  <c r="O26" i="14"/>
  <c r="O19" i="14"/>
  <c r="O30" i="14"/>
  <c r="Q7" i="3"/>
  <c r="Z7" i="3" s="1"/>
  <c r="Q6" i="3"/>
  <c r="Y6" i="3" s="1"/>
  <c r="Q16" i="3"/>
  <c r="X16" i="3" s="1"/>
  <c r="O20" i="9"/>
  <c r="O21" i="5"/>
  <c r="O13" i="5"/>
  <c r="O25" i="13"/>
  <c r="O19" i="7"/>
  <c r="O26" i="10"/>
  <c r="Q8" i="3"/>
  <c r="AA8" i="3" s="1"/>
  <c r="O24" i="9"/>
  <c r="O12" i="9"/>
  <c r="O22" i="5"/>
  <c r="O19" i="5"/>
  <c r="K35" i="5"/>
  <c r="O32" i="5"/>
  <c r="O32" i="13"/>
  <c r="O27" i="12"/>
  <c r="O23" i="7"/>
  <c r="O9" i="7"/>
  <c r="O23" i="11"/>
  <c r="O6" i="10"/>
  <c r="O17" i="10"/>
  <c r="O16" i="10"/>
  <c r="O26" i="6"/>
  <c r="O33" i="6"/>
  <c r="O25" i="14"/>
  <c r="O9" i="14"/>
  <c r="Q15" i="3"/>
  <c r="AA15" i="3" s="1"/>
  <c r="Q11" i="3"/>
  <c r="U11" i="3" s="1"/>
  <c r="Q19" i="3"/>
  <c r="X19" i="3" s="1"/>
  <c r="O30" i="4"/>
  <c r="O23" i="12"/>
  <c r="O20" i="14"/>
  <c r="O31" i="13"/>
  <c r="O5" i="7"/>
  <c r="O24" i="6"/>
  <c r="O31" i="14"/>
  <c r="B12" i="2"/>
  <c r="O29" i="3"/>
  <c r="O27" i="3"/>
  <c r="O33" i="3"/>
  <c r="O31" i="3"/>
  <c r="B16" i="2"/>
  <c r="O19" i="3"/>
  <c r="O34" i="3"/>
  <c r="O23" i="3"/>
  <c r="O32" i="3"/>
  <c r="O12" i="3"/>
  <c r="B20" i="2"/>
  <c r="O8" i="3"/>
  <c r="O11" i="3"/>
  <c r="O14" i="3"/>
  <c r="B19" i="2"/>
  <c r="O22" i="3"/>
  <c r="O26" i="3"/>
  <c r="B13" i="2"/>
  <c r="B14" i="2"/>
  <c r="B17" i="2"/>
  <c r="B11" i="2"/>
  <c r="B21" i="2"/>
  <c r="B15" i="2"/>
  <c r="B10" i="2"/>
  <c r="O25" i="3"/>
  <c r="O17" i="3"/>
  <c r="O16" i="3"/>
  <c r="O6" i="3"/>
  <c r="O24" i="3"/>
  <c r="O18" i="3"/>
  <c r="O21" i="3"/>
  <c r="O5" i="3"/>
  <c r="O10" i="3"/>
  <c r="O30" i="3"/>
  <c r="O15" i="3"/>
  <c r="O7" i="3"/>
  <c r="O28" i="3"/>
  <c r="O20" i="3"/>
  <c r="O13" i="3"/>
  <c r="F43" i="3"/>
  <c r="F44" i="3"/>
  <c r="F44" i="14"/>
  <c r="G21" i="2" s="1"/>
  <c r="F44" i="13"/>
  <c r="G20" i="2" s="1"/>
  <c r="F44" i="12"/>
  <c r="G19" i="2" s="1"/>
  <c r="F44" i="11"/>
  <c r="G18" i="2" s="1"/>
  <c r="F44" i="10"/>
  <c r="G17" i="2" s="1"/>
  <c r="F44" i="9"/>
  <c r="G16" i="2" s="1"/>
  <c r="F44" i="8"/>
  <c r="G15" i="2" s="1"/>
  <c r="F44" i="7"/>
  <c r="G14" i="2" s="1"/>
  <c r="F44" i="6"/>
  <c r="G13" i="2" s="1"/>
  <c r="F44" i="5"/>
  <c r="G12" i="2" s="1"/>
  <c r="F44" i="4"/>
  <c r="G11" i="2" s="1"/>
  <c r="N35" i="3"/>
  <c r="M35" i="3"/>
  <c r="F45" i="3"/>
  <c r="G10" i="2" s="1"/>
  <c r="K1" i="14"/>
  <c r="K1" i="13"/>
  <c r="K1" i="12"/>
  <c r="K1" i="11"/>
  <c r="K1" i="10"/>
  <c r="K1" i="9"/>
  <c r="K1" i="8"/>
  <c r="K1" i="7"/>
  <c r="K1" i="6"/>
  <c r="K1" i="5"/>
  <c r="K1" i="4"/>
  <c r="K1" i="3"/>
  <c r="Z24" i="4" l="1"/>
  <c r="V13" i="4"/>
  <c r="Z17" i="4"/>
  <c r="X29" i="4"/>
  <c r="W17" i="3"/>
  <c r="Y16" i="4"/>
  <c r="U5" i="4"/>
  <c r="V16" i="3"/>
  <c r="W21" i="4"/>
  <c r="V23" i="3"/>
  <c r="X33" i="6"/>
  <c r="W28" i="4"/>
  <c r="V10" i="6"/>
  <c r="V30" i="3"/>
  <c r="U8" i="3"/>
  <c r="X18" i="3"/>
  <c r="W24" i="3"/>
  <c r="U26" i="4"/>
  <c r="Z34" i="3"/>
  <c r="W7" i="4"/>
  <c r="X15" i="4"/>
  <c r="U19" i="4"/>
  <c r="Z15" i="14"/>
  <c r="Y12" i="3"/>
  <c r="Y23" i="4"/>
  <c r="W10" i="3"/>
  <c r="Y5" i="3"/>
  <c r="AA25" i="4"/>
  <c r="U29" i="3"/>
  <c r="W14" i="4"/>
  <c r="AA7" i="3"/>
  <c r="X8" i="4"/>
  <c r="X22" i="4"/>
  <c r="U15" i="3"/>
  <c r="Z6" i="3"/>
  <c r="AA4" i="4"/>
  <c r="Y26" i="3"/>
  <c r="U22" i="3"/>
  <c r="Z10" i="4"/>
  <c r="AA14" i="3"/>
  <c r="Z20" i="3"/>
  <c r="Y30" i="4"/>
  <c r="X25" i="3"/>
  <c r="AA18" i="4"/>
  <c r="Y33" i="3"/>
  <c r="Z27" i="3"/>
  <c r="U12" i="4"/>
  <c r="AA21" i="3"/>
  <c r="W31" i="3"/>
  <c r="V27" i="4"/>
  <c r="Y9" i="4"/>
  <c r="X11" i="3"/>
  <c r="AA11" i="4"/>
  <c r="Y19" i="3"/>
  <c r="AA28" i="3"/>
  <c r="Z31" i="4"/>
  <c r="X32" i="3"/>
  <c r="V20" i="4"/>
  <c r="X32" i="4"/>
  <c r="AA23" i="4"/>
  <c r="V7" i="3"/>
  <c r="Z32" i="3"/>
  <c r="W12" i="4"/>
  <c r="Z25" i="3"/>
  <c r="Z22" i="4"/>
  <c r="V21" i="3"/>
  <c r="U31" i="4"/>
  <c r="W5" i="13"/>
  <c r="Y13" i="3"/>
  <c r="U13" i="3"/>
  <c r="V4" i="4"/>
  <c r="Z11" i="3"/>
  <c r="V18" i="4"/>
  <c r="W22" i="3"/>
  <c r="V25" i="4"/>
  <c r="W29" i="3"/>
  <c r="Y14" i="4"/>
  <c r="Y21" i="4"/>
  <c r="X23" i="3"/>
  <c r="AA33" i="3"/>
  <c r="Y28" i="4"/>
  <c r="U6" i="3"/>
  <c r="W11" i="8"/>
  <c r="Z29" i="4"/>
  <c r="AA18" i="7"/>
  <c r="U24" i="4"/>
  <c r="V11" i="4"/>
  <c r="W8" i="3"/>
  <c r="V28" i="3"/>
  <c r="U27" i="3"/>
  <c r="Y31" i="3"/>
  <c r="X13" i="4"/>
  <c r="AA5" i="3"/>
  <c r="AA9" i="4"/>
  <c r="V28" i="12"/>
  <c r="U20" i="3"/>
  <c r="Z18" i="3"/>
  <c r="Y17" i="3"/>
  <c r="AA19" i="3"/>
  <c r="Z8" i="4"/>
  <c r="W15" i="3"/>
  <c r="X20" i="4"/>
  <c r="AA8" i="11"/>
  <c r="V20" i="10"/>
  <c r="V7" i="7"/>
  <c r="U23" i="11"/>
  <c r="U29" i="9"/>
  <c r="U31" i="8"/>
  <c r="U11" i="13"/>
  <c r="W18" i="11"/>
  <c r="X4" i="9"/>
  <c r="U32" i="5"/>
  <c r="V32" i="8"/>
  <c r="U11" i="5"/>
  <c r="Y8" i="5"/>
  <c r="X14" i="4"/>
  <c r="X5" i="14"/>
  <c r="Y28" i="8"/>
  <c r="Z9" i="5"/>
  <c r="V24" i="11"/>
  <c r="AA5" i="7"/>
  <c r="Z13" i="6"/>
  <c r="Y34" i="14"/>
  <c r="U34" i="7"/>
  <c r="Y19" i="9"/>
  <c r="W16" i="12"/>
  <c r="X19" i="14"/>
  <c r="AA10" i="5"/>
  <c r="X12" i="14"/>
  <c r="W24" i="6"/>
  <c r="V28" i="7"/>
  <c r="U8" i="9"/>
  <c r="Z30" i="5"/>
  <c r="AA7" i="9"/>
  <c r="V25" i="8"/>
  <c r="W33" i="8"/>
  <c r="Z12" i="12"/>
  <c r="AA28" i="6"/>
  <c r="Y17" i="7"/>
  <c r="Z22" i="8"/>
  <c r="V23" i="9"/>
  <c r="Z9" i="13"/>
  <c r="AA27" i="12"/>
  <c r="Z26" i="12"/>
  <c r="W22" i="7"/>
  <c r="Z27" i="6"/>
  <c r="Z4" i="7"/>
  <c r="Z15" i="8"/>
  <c r="U29" i="6"/>
  <c r="Z31" i="10"/>
  <c r="W6" i="5"/>
  <c r="Z18" i="7"/>
  <c r="U17" i="8"/>
  <c r="W6" i="13"/>
  <c r="AA24" i="4"/>
  <c r="U27" i="7"/>
  <c r="X30" i="7"/>
  <c r="AA4" i="10"/>
  <c r="W18" i="14"/>
  <c r="Y6" i="11"/>
  <c r="Z8" i="8"/>
  <c r="Z7" i="14"/>
  <c r="U4" i="5"/>
  <c r="U12" i="10"/>
  <c r="W19" i="8"/>
  <c r="W27" i="5"/>
  <c r="AA9" i="8"/>
  <c r="Y26" i="9"/>
  <c r="Y7" i="8"/>
  <c r="Y26" i="6"/>
  <c r="Y22" i="13"/>
  <c r="V27" i="10"/>
  <c r="W4" i="14"/>
  <c r="X28" i="5"/>
  <c r="Z28" i="14"/>
  <c r="X25" i="9"/>
  <c r="W28" i="10"/>
  <c r="W13" i="13"/>
  <c r="V23" i="6"/>
  <c r="W17" i="6"/>
  <c r="X9" i="7"/>
  <c r="AA26" i="7"/>
  <c r="Z34" i="9"/>
  <c r="W20" i="5"/>
  <c r="V4" i="8"/>
  <c r="X15" i="10"/>
  <c r="V18" i="8"/>
  <c r="AA28" i="9"/>
  <c r="U23" i="14"/>
  <c r="X8" i="10"/>
  <c r="W9" i="12"/>
  <c r="U15" i="9"/>
  <c r="Z19" i="12"/>
  <c r="Y18" i="12"/>
  <c r="Y19" i="6"/>
  <c r="Y6" i="14"/>
  <c r="AA10" i="13"/>
  <c r="Y25" i="12"/>
  <c r="Y12" i="6"/>
  <c r="X13" i="8"/>
  <c r="Z11" i="7"/>
  <c r="AA14" i="9"/>
  <c r="X26" i="11"/>
  <c r="Y31" i="7"/>
  <c r="V13" i="10"/>
  <c r="W7" i="10"/>
  <c r="AA31" i="5"/>
  <c r="X10" i="12"/>
  <c r="U14" i="12"/>
  <c r="X6" i="8"/>
  <c r="Y29" i="13"/>
  <c r="Z29" i="8"/>
  <c r="Z10" i="10"/>
  <c r="Y5" i="6"/>
  <c r="W17" i="9"/>
  <c r="AA34" i="12"/>
  <c r="X21" i="13"/>
  <c r="W31" i="6"/>
  <c r="W32" i="11"/>
  <c r="Z16" i="13"/>
  <c r="AA32" i="10"/>
  <c r="V16" i="6"/>
  <c r="X7" i="5"/>
  <c r="W31" i="9"/>
  <c r="W12" i="8"/>
  <c r="X32" i="6"/>
  <c r="Y8" i="13"/>
  <c r="AA14" i="6"/>
  <c r="X5" i="11"/>
  <c r="W4" i="11"/>
  <c r="V30" i="6"/>
  <c r="X18" i="9"/>
  <c r="Z24" i="10"/>
  <c r="V31" i="14"/>
  <c r="X22" i="10"/>
  <c r="U15" i="6"/>
  <c r="X14" i="5"/>
  <c r="U22" i="6"/>
  <c r="V14" i="7"/>
  <c r="AA16" i="8"/>
  <c r="V17" i="14"/>
  <c r="Z23" i="5"/>
  <c r="X16" i="7"/>
  <c r="X7" i="13"/>
  <c r="U26" i="10"/>
  <c r="Z14" i="14"/>
  <c r="AA25" i="10"/>
  <c r="Z5" i="12"/>
  <c r="V26" i="13"/>
  <c r="AA22" i="11"/>
  <c r="X25" i="6"/>
  <c r="U19" i="10"/>
  <c r="AA22" i="14"/>
  <c r="AA17" i="13"/>
  <c r="Y13" i="14"/>
  <c r="W13" i="5"/>
  <c r="U9" i="11"/>
  <c r="AA19" i="7"/>
  <c r="AA29" i="11"/>
  <c r="U24" i="8"/>
  <c r="Z17" i="10"/>
  <c r="U21" i="12"/>
  <c r="U4" i="13"/>
  <c r="W14" i="10"/>
  <c r="X17" i="12"/>
  <c r="Z6" i="9"/>
  <c r="W11" i="14"/>
  <c r="W26" i="8"/>
  <c r="AA18" i="10"/>
  <c r="Z13" i="9"/>
  <c r="U6" i="7"/>
  <c r="AA21" i="6"/>
  <c r="X32" i="9"/>
  <c r="W20" i="13"/>
  <c r="AA29" i="14"/>
  <c r="Z20" i="9"/>
  <c r="V29" i="12"/>
  <c r="V9" i="9"/>
  <c r="W32" i="14"/>
  <c r="W27" i="13"/>
  <c r="Y5" i="9"/>
  <c r="Y30" i="10"/>
  <c r="AA13" i="12"/>
  <c r="W25" i="11"/>
  <c r="Y16" i="10"/>
  <c r="V22" i="12"/>
  <c r="V21" i="7"/>
  <c r="V10" i="14"/>
  <c r="AA15" i="11"/>
  <c r="W34" i="5"/>
  <c r="W23" i="12"/>
  <c r="V9" i="6"/>
  <c r="X23" i="7"/>
  <c r="AA20" i="12"/>
  <c r="V5" i="5"/>
  <c r="X18" i="6"/>
  <c r="Y27" i="14"/>
  <c r="X26" i="14"/>
  <c r="AA23" i="8"/>
  <c r="U33" i="10"/>
  <c r="V16" i="9"/>
  <c r="V11" i="8"/>
  <c r="W24" i="9"/>
  <c r="Z25" i="7"/>
  <c r="V15" i="12"/>
  <c r="V24" i="14"/>
  <c r="Y27" i="11"/>
  <c r="Y21" i="8"/>
  <c r="Y11" i="12"/>
  <c r="U32" i="13"/>
  <c r="V33" i="5"/>
  <c r="AA11" i="10"/>
  <c r="Y33" i="6"/>
  <c r="Y22" i="5"/>
  <c r="AA6" i="12"/>
  <c r="V26" i="5"/>
  <c r="Z33" i="12"/>
  <c r="Y33" i="9"/>
  <c r="X12" i="11"/>
  <c r="Y13" i="11"/>
  <c r="AA17" i="5"/>
  <c r="AA12" i="7"/>
  <c r="W25" i="14"/>
  <c r="Y14" i="8"/>
  <c r="U18" i="13"/>
  <c r="X24" i="12"/>
  <c r="Y15" i="13"/>
  <c r="X11" i="6"/>
  <c r="W5" i="8"/>
  <c r="W11" i="11"/>
  <c r="Y32" i="12"/>
  <c r="V17" i="11"/>
  <c r="U25" i="5"/>
  <c r="Z22" i="14"/>
  <c r="U18" i="8"/>
  <c r="Z8" i="11"/>
  <c r="Z19" i="7"/>
  <c r="W12" i="14"/>
  <c r="U23" i="9"/>
  <c r="Z25" i="4"/>
  <c r="Y20" i="3"/>
  <c r="U15" i="12"/>
  <c r="Z16" i="3"/>
  <c r="U16" i="3"/>
  <c r="U23" i="10"/>
  <c r="X23" i="10"/>
  <c r="AA7" i="11"/>
  <c r="Y7" i="11"/>
  <c r="Z4" i="12"/>
  <c r="X4" i="12"/>
  <c r="W27" i="4"/>
  <c r="U27" i="4"/>
  <c r="X10" i="9"/>
  <c r="V10" i="9"/>
  <c r="AA20" i="8"/>
  <c r="W20" i="8"/>
  <c r="Y30" i="5"/>
  <c r="AA34" i="3"/>
  <c r="Y34" i="3"/>
  <c r="Z30" i="3"/>
  <c r="U30" i="3"/>
  <c r="V30" i="4"/>
  <c r="X30" i="4"/>
  <c r="Y26" i="4"/>
  <c r="AA26" i="4"/>
  <c r="Y19" i="13"/>
  <c r="U19" i="13"/>
  <c r="X5" i="10"/>
  <c r="AA5" i="10"/>
  <c r="W21" i="9"/>
  <c r="Z21" i="9"/>
  <c r="X13" i="7"/>
  <c r="AA13" i="7"/>
  <c r="AA19" i="11"/>
  <c r="W19" i="11"/>
  <c r="X20" i="7"/>
  <c r="AA20" i="7"/>
  <c r="AA11" i="9"/>
  <c r="W11" i="9"/>
  <c r="AA31" i="12"/>
  <c r="W31" i="12"/>
  <c r="W30" i="8"/>
  <c r="Z30" i="8"/>
  <c r="V21" i="14"/>
  <c r="Y21" i="14"/>
  <c r="X30" i="14"/>
  <c r="AA30" i="14"/>
  <c r="Z29" i="7"/>
  <c r="V29" i="7"/>
  <c r="Z30" i="12"/>
  <c r="V30" i="12"/>
  <c r="AA4" i="6"/>
  <c r="W4" i="6"/>
  <c r="Y8" i="12"/>
  <c r="U8" i="12"/>
  <c r="AA20" i="6"/>
  <c r="Y20" i="6"/>
  <c r="Y19" i="5"/>
  <c r="U19" i="5"/>
  <c r="U21" i="7"/>
  <c r="Z28" i="6"/>
  <c r="AA19" i="10"/>
  <c r="X17" i="7"/>
  <c r="Z34" i="12"/>
  <c r="Y17" i="4"/>
  <c r="W21" i="13"/>
  <c r="Y9" i="13"/>
  <c r="Z28" i="9"/>
  <c r="V13" i="5"/>
  <c r="Z20" i="12"/>
  <c r="U5" i="5"/>
  <c r="Z5" i="7"/>
  <c r="AA9" i="11"/>
  <c r="U13" i="4"/>
  <c r="Y13" i="6"/>
  <c r="Y16" i="13"/>
  <c r="Y4" i="7"/>
  <c r="Z23" i="8"/>
  <c r="X6" i="11"/>
  <c r="V27" i="5"/>
  <c r="U22" i="12"/>
  <c r="W33" i="7"/>
  <c r="Z33" i="7"/>
  <c r="W31" i="13"/>
  <c r="Z31" i="13"/>
  <c r="AA23" i="13"/>
  <c r="Y23" i="13"/>
  <c r="X30" i="11"/>
  <c r="AA30" i="11"/>
  <c r="AA16" i="5"/>
  <c r="Y16" i="5"/>
  <c r="AA32" i="7"/>
  <c r="Y32" i="7"/>
  <c r="W23" i="7"/>
  <c r="V4" i="11"/>
  <c r="U14" i="3"/>
  <c r="Z14" i="3"/>
  <c r="AA24" i="3"/>
  <c r="V24" i="3"/>
  <c r="AA10" i="3"/>
  <c r="V10" i="3"/>
  <c r="AA29" i="10"/>
  <c r="W29" i="10"/>
  <c r="W10" i="4"/>
  <c r="Y10" i="4"/>
  <c r="Y12" i="5"/>
  <c r="U12" i="5"/>
  <c r="Z8" i="7"/>
  <c r="V8" i="7"/>
  <c r="U24" i="13"/>
  <c r="Z24" i="13"/>
  <c r="X16" i="11"/>
  <c r="AA16" i="11"/>
  <c r="V14" i="11"/>
  <c r="Y14" i="11"/>
  <c r="AA27" i="8"/>
  <c r="W27" i="8"/>
  <c r="W24" i="5"/>
  <c r="Z24" i="5"/>
  <c r="V21" i="11"/>
  <c r="Y21" i="11"/>
  <c r="AA7" i="4"/>
  <c r="V7" i="4"/>
  <c r="Y5" i="4"/>
  <c r="AA5" i="4"/>
  <c r="V30" i="13"/>
  <c r="Y30" i="13"/>
  <c r="W33" i="13"/>
  <c r="U33" i="13"/>
  <c r="V10" i="8"/>
  <c r="AA10" i="8"/>
  <c r="Y30" i="9"/>
  <c r="U30" i="9"/>
  <c r="Z10" i="7"/>
  <c r="X10" i="7"/>
  <c r="U8" i="14"/>
  <c r="Z8" i="14"/>
  <c r="X7" i="12"/>
  <c r="AA7" i="12"/>
  <c r="U15" i="4"/>
  <c r="W15" i="4"/>
  <c r="V6" i="6"/>
  <c r="Y6" i="6"/>
  <c r="Z15" i="7"/>
  <c r="V15" i="7"/>
  <c r="W7" i="6"/>
  <c r="Z7" i="6"/>
  <c r="Z24" i="7"/>
  <c r="X24" i="7"/>
  <c r="Y21" i="5"/>
  <c r="W21" i="5"/>
  <c r="Y34" i="10"/>
  <c r="U34" i="10"/>
  <c r="Z29" i="5"/>
  <c r="X29" i="5"/>
  <c r="X5" i="6"/>
  <c r="U10" i="14"/>
  <c r="V34" i="5"/>
  <c r="V23" i="12"/>
  <c r="V32" i="11"/>
  <c r="Z32" i="4"/>
  <c r="AA32" i="5"/>
  <c r="Z4" i="4"/>
  <c r="U24" i="11"/>
  <c r="W29" i="4"/>
  <c r="V31" i="3"/>
  <c r="AA23" i="14"/>
  <c r="AA22" i="3"/>
  <c r="Y26" i="12"/>
  <c r="Y27" i="6"/>
  <c r="W11" i="3"/>
  <c r="W7" i="5"/>
  <c r="Z29" i="14"/>
  <c r="X22" i="5"/>
  <c r="Z26" i="3"/>
  <c r="X26" i="3"/>
  <c r="V16" i="14"/>
  <c r="AA16" i="14"/>
  <c r="Z15" i="5"/>
  <c r="X15" i="5"/>
  <c r="X25" i="13"/>
  <c r="AA25" i="13"/>
  <c r="X5" i="13"/>
  <c r="U5" i="13"/>
  <c r="Z20" i="11"/>
  <c r="X20" i="11"/>
  <c r="W28" i="12"/>
  <c r="AA28" i="12"/>
  <c r="W10" i="11"/>
  <c r="U10" i="11"/>
  <c r="Y31" i="11"/>
  <c r="U31" i="11"/>
  <c r="Z9" i="10"/>
  <c r="X9" i="10"/>
  <c r="Y6" i="10"/>
  <c r="U6" i="10"/>
  <c r="AA29" i="3"/>
  <c r="V12" i="3"/>
  <c r="X12" i="3"/>
  <c r="V22" i="9"/>
  <c r="AA22" i="9"/>
  <c r="X9" i="14"/>
  <c r="AA9" i="14"/>
  <c r="X18" i="5"/>
  <c r="AA18" i="5"/>
  <c r="X21" i="10"/>
  <c r="V21" i="10"/>
  <c r="Y12" i="13"/>
  <c r="U12" i="13"/>
  <c r="AA14" i="13"/>
  <c r="W14" i="13"/>
  <c r="V28" i="11"/>
  <c r="Y28" i="11"/>
  <c r="AA33" i="14"/>
  <c r="W33" i="14"/>
  <c r="V16" i="4"/>
  <c r="X16" i="4"/>
  <c r="Y33" i="11"/>
  <c r="W33" i="11"/>
  <c r="X8" i="6"/>
  <c r="AA8" i="6"/>
  <c r="U12" i="9"/>
  <c r="X12" i="9"/>
  <c r="V27" i="9"/>
  <c r="Y27" i="9"/>
  <c r="Z20" i="14"/>
  <c r="X20" i="14"/>
  <c r="AA28" i="13"/>
  <c r="W28" i="13"/>
  <c r="Y19" i="4"/>
  <c r="AA19" i="4"/>
  <c r="Z6" i="4"/>
  <c r="U6" i="4"/>
  <c r="U4" i="8"/>
  <c r="V17" i="9"/>
  <c r="Z15" i="11"/>
  <c r="Y22" i="8"/>
  <c r="V31" i="6"/>
  <c r="U9" i="6"/>
  <c r="W15" i="10"/>
  <c r="Z27" i="12"/>
  <c r="Z17" i="13"/>
  <c r="X13" i="14"/>
  <c r="V17" i="3"/>
  <c r="AA29" i="9"/>
  <c r="Z29" i="11"/>
  <c r="V22" i="7"/>
  <c r="Y31" i="10"/>
  <c r="V11" i="14"/>
  <c r="V26" i="8"/>
  <c r="Z14" i="6"/>
  <c r="Y9" i="5"/>
  <c r="V13" i="14"/>
  <c r="W13" i="6"/>
  <c r="W30" i="5"/>
  <c r="AA4" i="11"/>
  <c r="Y19" i="10"/>
  <c r="U17" i="3"/>
  <c r="W27" i="9"/>
  <c r="W16" i="4"/>
  <c r="U14" i="13"/>
  <c r="X33" i="7"/>
  <c r="U12" i="14"/>
  <c r="V29" i="4"/>
  <c r="W26" i="12"/>
  <c r="V9" i="10"/>
  <c r="W7" i="11"/>
  <c r="X19" i="7"/>
  <c r="AA17" i="9"/>
  <c r="X15" i="11"/>
  <c r="U21" i="13"/>
  <c r="AA31" i="6"/>
  <c r="U15" i="10"/>
  <c r="Z22" i="3"/>
  <c r="W16" i="5"/>
  <c r="X29" i="14"/>
  <c r="AA6" i="4"/>
  <c r="X28" i="9"/>
  <c r="V33" i="6"/>
  <c r="Z24" i="11"/>
  <c r="U20" i="8"/>
  <c r="V15" i="5"/>
  <c r="V23" i="10"/>
  <c r="Z19" i="4"/>
  <c r="V22" i="5"/>
  <c r="U18" i="3"/>
  <c r="V18" i="3"/>
  <c r="W16" i="9"/>
  <c r="Z16" i="9"/>
  <c r="V6" i="9"/>
  <c r="W6" i="9"/>
  <c r="X33" i="10"/>
  <c r="Y33" i="10"/>
  <c r="AA10" i="12"/>
  <c r="U10" i="12"/>
  <c r="AA25" i="9"/>
  <c r="U25" i="9"/>
  <c r="W14" i="7"/>
  <c r="Z14" i="7"/>
  <c r="X11" i="4"/>
  <c r="Y11" i="4"/>
  <c r="AA5" i="14"/>
  <c r="U5" i="14"/>
  <c r="X24" i="6"/>
  <c r="AA24" i="6"/>
  <c r="U15" i="13"/>
  <c r="V15" i="13"/>
  <c r="X17" i="13"/>
  <c r="Y32" i="5"/>
  <c r="Y29" i="9"/>
  <c r="Y10" i="8"/>
  <c r="U10" i="3"/>
  <c r="W13" i="3"/>
  <c r="X13" i="3"/>
  <c r="W23" i="3"/>
  <c r="AA23" i="3"/>
  <c r="U32" i="3"/>
  <c r="V32" i="3"/>
  <c r="U12" i="6"/>
  <c r="V12" i="6"/>
  <c r="V29" i="8"/>
  <c r="W29" i="8"/>
  <c r="V15" i="8"/>
  <c r="W15" i="8"/>
  <c r="X8" i="9"/>
  <c r="Y8" i="9"/>
  <c r="W7" i="9"/>
  <c r="X7" i="9"/>
  <c r="X24" i="9"/>
  <c r="AA24" i="9"/>
  <c r="V24" i="10"/>
  <c r="W24" i="10"/>
  <c r="U27" i="11"/>
  <c r="V27" i="11"/>
  <c r="Z6" i="13"/>
  <c r="AA6" i="13"/>
  <c r="AA26" i="14"/>
  <c r="U26" i="14"/>
  <c r="U6" i="12"/>
  <c r="X6" i="12"/>
  <c r="W31" i="5"/>
  <c r="X31" i="5"/>
  <c r="X5" i="8"/>
  <c r="AA5" i="8"/>
  <c r="V17" i="10"/>
  <c r="W17" i="10"/>
  <c r="U33" i="9"/>
  <c r="V33" i="9"/>
  <c r="Z25" i="11"/>
  <c r="AA25" i="11"/>
  <c r="U5" i="9"/>
  <c r="V5" i="9"/>
  <c r="U26" i="9"/>
  <c r="V26" i="9"/>
  <c r="X32" i="14"/>
  <c r="AA32" i="14"/>
  <c r="X14" i="12"/>
  <c r="Y14" i="12"/>
  <c r="V23" i="4"/>
  <c r="W23" i="4"/>
  <c r="Z7" i="10"/>
  <c r="AA7" i="10"/>
  <c r="Y30" i="6"/>
  <c r="Z30" i="6"/>
  <c r="V11" i="7"/>
  <c r="W11" i="7"/>
  <c r="U19" i="9"/>
  <c r="V19" i="9"/>
  <c r="W10" i="13"/>
  <c r="X10" i="13"/>
  <c r="X11" i="11"/>
  <c r="AA11" i="11"/>
  <c r="U8" i="4"/>
  <c r="V8" i="4"/>
  <c r="X4" i="5"/>
  <c r="Y4" i="5"/>
  <c r="V7" i="14"/>
  <c r="W7" i="14"/>
  <c r="W14" i="9"/>
  <c r="X14" i="9"/>
  <c r="AA4" i="9"/>
  <c r="U4" i="9"/>
  <c r="V12" i="10"/>
  <c r="Y12" i="10"/>
  <c r="Y33" i="5"/>
  <c r="Z33" i="5"/>
  <c r="Z18" i="14"/>
  <c r="AA18" i="14"/>
  <c r="V20" i="9"/>
  <c r="W20" i="9"/>
  <c r="Z9" i="4"/>
  <c r="W9" i="4"/>
  <c r="W9" i="8"/>
  <c r="X9" i="8"/>
  <c r="AA13" i="8"/>
  <c r="U13" i="8"/>
  <c r="X34" i="7"/>
  <c r="Y34" i="7"/>
  <c r="U19" i="6"/>
  <c r="V19" i="6"/>
  <c r="AA12" i="11"/>
  <c r="U12" i="11"/>
  <c r="Z16" i="12"/>
  <c r="AA16" i="12"/>
  <c r="U12" i="7"/>
  <c r="X12" i="7"/>
  <c r="Y31" i="14"/>
  <c r="Z31" i="14"/>
  <c r="X6" i="5"/>
  <c r="AA6" i="5"/>
  <c r="Z20" i="13"/>
  <c r="AA20" i="13"/>
  <c r="Y26" i="13"/>
  <c r="Z26" i="13"/>
  <c r="X11" i="5"/>
  <c r="Y11" i="5"/>
  <c r="V10" i="10"/>
  <c r="W10" i="10"/>
  <c r="V23" i="5"/>
  <c r="W23" i="5"/>
  <c r="Z23" i="9"/>
  <c r="Y4" i="4"/>
  <c r="AA13" i="5"/>
  <c r="AA21" i="10"/>
  <c r="Z5" i="5"/>
  <c r="Y22" i="9"/>
  <c r="Z12" i="13"/>
  <c r="X5" i="7"/>
  <c r="Y9" i="11"/>
  <c r="AA13" i="4"/>
  <c r="Z12" i="5"/>
  <c r="Z5" i="4"/>
  <c r="X7" i="6"/>
  <c r="Y13" i="7"/>
  <c r="V20" i="11"/>
  <c r="U31" i="12"/>
  <c r="Z19" i="13"/>
  <c r="X23" i="8"/>
  <c r="W23" i="13"/>
  <c r="Y14" i="3"/>
  <c r="V11" i="3"/>
  <c r="AA16" i="3"/>
  <c r="X34" i="3"/>
  <c r="Z5" i="13"/>
  <c r="Z6" i="10"/>
  <c r="Z19" i="5"/>
  <c r="X14" i="6"/>
  <c r="W32" i="7"/>
  <c r="Y20" i="7"/>
  <c r="Z8" i="12"/>
  <c r="U33" i="11"/>
  <c r="U11" i="9"/>
  <c r="W12" i="3"/>
  <c r="Y15" i="3"/>
  <c r="Z15" i="3"/>
  <c r="U7" i="3"/>
  <c r="Y7" i="3"/>
  <c r="Y13" i="10"/>
  <c r="Z13" i="10"/>
  <c r="W23" i="6"/>
  <c r="Z23" i="6"/>
  <c r="Y30" i="7"/>
  <c r="U30" i="7"/>
  <c r="Y7" i="7"/>
  <c r="Z7" i="7"/>
  <c r="V12" i="12"/>
  <c r="W12" i="12"/>
  <c r="U32" i="12"/>
  <c r="V32" i="12"/>
  <c r="U13" i="11"/>
  <c r="V13" i="11"/>
  <c r="U27" i="14"/>
  <c r="V27" i="14"/>
  <c r="U7" i="8"/>
  <c r="V7" i="8"/>
  <c r="Z17" i="6"/>
  <c r="AA17" i="6"/>
  <c r="Y29" i="12"/>
  <c r="Z29" i="12"/>
  <c r="W26" i="7"/>
  <c r="X26" i="7"/>
  <c r="AA5" i="12"/>
  <c r="W5" i="12"/>
  <c r="Z31" i="9"/>
  <c r="AA31" i="9"/>
  <c r="X15" i="9"/>
  <c r="Y15" i="9"/>
  <c r="AA19" i="14"/>
  <c r="U19" i="14"/>
  <c r="AA8" i="10"/>
  <c r="U8" i="10"/>
  <c r="V24" i="7"/>
  <c r="Z33" i="13"/>
  <c r="Y23" i="14"/>
  <c r="W27" i="6"/>
  <c r="W4" i="7"/>
  <c r="U29" i="10"/>
  <c r="AA15" i="7"/>
  <c r="V15" i="4"/>
  <c r="Y16" i="11"/>
  <c r="V19" i="3"/>
  <c r="W19" i="3"/>
  <c r="W27" i="3"/>
  <c r="X27" i="3"/>
  <c r="X21" i="3"/>
  <c r="Y21" i="3"/>
  <c r="X28" i="3"/>
  <c r="Y28" i="3"/>
  <c r="X13" i="13"/>
  <c r="AA13" i="13"/>
  <c r="V28" i="14"/>
  <c r="W28" i="14"/>
  <c r="V34" i="9"/>
  <c r="W34" i="9"/>
  <c r="W4" i="10"/>
  <c r="X4" i="10"/>
  <c r="Y12" i="4"/>
  <c r="Z12" i="4"/>
  <c r="X17" i="8"/>
  <c r="Y17" i="8"/>
  <c r="Y18" i="6"/>
  <c r="U18" i="6"/>
  <c r="AA24" i="12"/>
  <c r="U24" i="12"/>
  <c r="U31" i="7"/>
  <c r="V31" i="7"/>
  <c r="Y24" i="14"/>
  <c r="Z24" i="14"/>
  <c r="V27" i="7"/>
  <c r="Y27" i="7"/>
  <c r="X9" i="12"/>
  <c r="AA9" i="12"/>
  <c r="AA18" i="9"/>
  <c r="U18" i="9"/>
  <c r="AA17" i="12"/>
  <c r="U17" i="12"/>
  <c r="Z28" i="10"/>
  <c r="AA28" i="10"/>
  <c r="AA31" i="4"/>
  <c r="X31" i="4"/>
  <c r="AA25" i="6"/>
  <c r="U25" i="6"/>
  <c r="U21" i="6"/>
  <c r="X21" i="6"/>
  <c r="X15" i="6"/>
  <c r="Y15" i="6"/>
  <c r="V25" i="7"/>
  <c r="W25" i="7"/>
  <c r="W17" i="5"/>
  <c r="X17" i="5"/>
  <c r="AA28" i="5"/>
  <c r="U28" i="5"/>
  <c r="V4" i="13"/>
  <c r="Y4" i="13"/>
  <c r="AA11" i="6"/>
  <c r="U11" i="6"/>
  <c r="U22" i="4"/>
  <c r="V22" i="4"/>
  <c r="Y32" i="6"/>
  <c r="U32" i="6"/>
  <c r="W10" i="5"/>
  <c r="X10" i="5"/>
  <c r="Y7" i="13"/>
  <c r="U7" i="13"/>
  <c r="Z20" i="4"/>
  <c r="AA20" i="4"/>
  <c r="X18" i="13"/>
  <c r="Y18" i="13"/>
  <c r="AA14" i="5"/>
  <c r="U14" i="5"/>
  <c r="U30" i="10"/>
  <c r="V30" i="10"/>
  <c r="Y9" i="7"/>
  <c r="U9" i="7"/>
  <c r="W28" i="7"/>
  <c r="Z28" i="7"/>
  <c r="Z27" i="13"/>
  <c r="AA27" i="13"/>
  <c r="Z12" i="8"/>
  <c r="AA12" i="8"/>
  <c r="AA32" i="9"/>
  <c r="U32" i="9"/>
  <c r="W20" i="10"/>
  <c r="Z20" i="10"/>
  <c r="V25" i="5"/>
  <c r="Y25" i="5"/>
  <c r="Y26" i="11"/>
  <c r="U26" i="11"/>
  <c r="Y22" i="10"/>
  <c r="U22" i="10"/>
  <c r="W16" i="6"/>
  <c r="Z16" i="6"/>
  <c r="V24" i="4"/>
  <c r="X24" i="4"/>
  <c r="U11" i="12"/>
  <c r="V11" i="12"/>
  <c r="X18" i="11"/>
  <c r="AA18" i="11"/>
  <c r="V5" i="6"/>
  <c r="Z21" i="7"/>
  <c r="Z10" i="14"/>
  <c r="X28" i="6"/>
  <c r="V17" i="7"/>
  <c r="X34" i="12"/>
  <c r="X17" i="4"/>
  <c r="W22" i="8"/>
  <c r="AA34" i="5"/>
  <c r="X22" i="14"/>
  <c r="Z9" i="6"/>
  <c r="AA32" i="11"/>
  <c r="U23" i="7"/>
  <c r="X20" i="12"/>
  <c r="Y7" i="12"/>
  <c r="V4" i="12"/>
  <c r="Y30" i="14"/>
  <c r="AA30" i="3"/>
  <c r="X21" i="9"/>
  <c r="W30" i="13"/>
  <c r="Z30" i="9"/>
  <c r="Y25" i="4"/>
  <c r="X8" i="14"/>
  <c r="W14" i="11"/>
  <c r="U21" i="5"/>
  <c r="Y18" i="5"/>
  <c r="X31" i="13"/>
  <c r="V20" i="14"/>
  <c r="W31" i="10"/>
  <c r="AA26" i="8"/>
  <c r="X30" i="8"/>
  <c r="V10" i="7"/>
  <c r="Z22" i="12"/>
  <c r="U4" i="6"/>
  <c r="Z5" i="3"/>
  <c r="W5" i="3"/>
  <c r="V32" i="13"/>
  <c r="Y32" i="13"/>
  <c r="V8" i="8"/>
  <c r="W8" i="8"/>
  <c r="X29" i="6"/>
  <c r="Y29" i="6"/>
  <c r="V13" i="9"/>
  <c r="W13" i="9"/>
  <c r="X6" i="7"/>
  <c r="Y6" i="7"/>
  <c r="Y32" i="8"/>
  <c r="Z32" i="8"/>
  <c r="AA21" i="4"/>
  <c r="U21" i="4"/>
  <c r="Z19" i="8"/>
  <c r="AA19" i="8"/>
  <c r="X14" i="10"/>
  <c r="AA14" i="10"/>
  <c r="X33" i="8"/>
  <c r="AA33" i="8"/>
  <c r="W17" i="11"/>
  <c r="Z17" i="11"/>
  <c r="Z4" i="8"/>
  <c r="X24" i="5"/>
  <c r="AA8" i="7"/>
  <c r="W6" i="6"/>
  <c r="V6" i="11"/>
  <c r="Y8" i="3"/>
  <c r="Z8" i="3"/>
  <c r="W6" i="3"/>
  <c r="X6" i="3"/>
  <c r="V33" i="3"/>
  <c r="W33" i="3"/>
  <c r="Y25" i="3"/>
  <c r="V25" i="3"/>
  <c r="Y25" i="8"/>
  <c r="Z25" i="8"/>
  <c r="V33" i="12"/>
  <c r="W33" i="12"/>
  <c r="U14" i="8"/>
  <c r="V14" i="8"/>
  <c r="W32" i="10"/>
  <c r="X32" i="10"/>
  <c r="W15" i="14"/>
  <c r="X15" i="14"/>
  <c r="U21" i="8"/>
  <c r="V21" i="8"/>
  <c r="W26" i="5"/>
  <c r="Z26" i="5"/>
  <c r="AA19" i="12"/>
  <c r="W19" i="12"/>
  <c r="X26" i="10"/>
  <c r="Y26" i="10"/>
  <c r="U18" i="7"/>
  <c r="W18" i="7"/>
  <c r="U25" i="12"/>
  <c r="V25" i="12"/>
  <c r="W16" i="8"/>
  <c r="X16" i="8"/>
  <c r="W9" i="9"/>
  <c r="Z9" i="9"/>
  <c r="U29" i="13"/>
  <c r="V29" i="13"/>
  <c r="Z14" i="4"/>
  <c r="U14" i="4"/>
  <c r="X24" i="8"/>
  <c r="Y24" i="8"/>
  <c r="U6" i="14"/>
  <c r="V6" i="14"/>
  <c r="Z8" i="13"/>
  <c r="V8" i="13"/>
  <c r="W11" i="10"/>
  <c r="X11" i="10"/>
  <c r="V14" i="14"/>
  <c r="W14" i="14"/>
  <c r="U18" i="10"/>
  <c r="X18" i="10"/>
  <c r="V21" i="12"/>
  <c r="Y21" i="12"/>
  <c r="X31" i="8"/>
  <c r="Y31" i="8"/>
  <c r="Z20" i="5"/>
  <c r="AA20" i="5"/>
  <c r="AA16" i="7"/>
  <c r="U16" i="7"/>
  <c r="X22" i="6"/>
  <c r="Y22" i="6"/>
  <c r="AA6" i="8"/>
  <c r="U6" i="8"/>
  <c r="X18" i="4"/>
  <c r="Y18" i="4"/>
  <c r="AA5" i="11"/>
  <c r="U5" i="11"/>
  <c r="U18" i="12"/>
  <c r="V18" i="12"/>
  <c r="Z4" i="14"/>
  <c r="AA4" i="14"/>
  <c r="U22" i="13"/>
  <c r="V22" i="13"/>
  <c r="Z25" i="14"/>
  <c r="AA25" i="14"/>
  <c r="X11" i="8"/>
  <c r="Z11" i="8"/>
  <c r="W13" i="12"/>
  <c r="X13" i="12"/>
  <c r="U16" i="10"/>
  <c r="V16" i="10"/>
  <c r="Y17" i="14"/>
  <c r="Z17" i="14"/>
  <c r="U8" i="5"/>
  <c r="V8" i="5"/>
  <c r="W25" i="10"/>
  <c r="X25" i="10"/>
  <c r="Y27" i="10"/>
  <c r="Z27" i="10"/>
  <c r="Z26" i="6"/>
  <c r="V26" i="6"/>
  <c r="X23" i="11"/>
  <c r="Y23" i="11"/>
  <c r="AA28" i="4"/>
  <c r="U28" i="4"/>
  <c r="U34" i="14"/>
  <c r="V34" i="14"/>
  <c r="W22" i="11"/>
  <c r="X22" i="11"/>
  <c r="X11" i="13"/>
  <c r="Y11" i="13"/>
  <c r="Z10" i="6"/>
  <c r="AA10" i="6"/>
  <c r="U28" i="8"/>
  <c r="V28" i="8"/>
  <c r="AA23" i="12"/>
  <c r="W9" i="13"/>
  <c r="X27" i="12"/>
  <c r="Z18" i="8"/>
  <c r="X8" i="11"/>
  <c r="W20" i="6"/>
  <c r="W26" i="3"/>
  <c r="U31" i="3"/>
  <c r="U33" i="14"/>
  <c r="U27" i="8"/>
  <c r="AA29" i="7"/>
  <c r="W16" i="13"/>
  <c r="Y16" i="14"/>
  <c r="X24" i="13"/>
  <c r="Y8" i="6"/>
  <c r="Z31" i="11"/>
  <c r="AA27" i="4"/>
  <c r="U24" i="3"/>
  <c r="W21" i="11"/>
  <c r="W21" i="14"/>
  <c r="X29" i="11"/>
  <c r="V29" i="5"/>
  <c r="U19" i="11"/>
  <c r="Y9" i="14"/>
  <c r="AA22" i="7"/>
  <c r="Y25" i="13"/>
  <c r="W28" i="11"/>
  <c r="Z26" i="4"/>
  <c r="Y30" i="11"/>
  <c r="X10" i="4"/>
  <c r="AA30" i="12"/>
  <c r="Y28" i="12"/>
  <c r="U28" i="13"/>
  <c r="Z29" i="3"/>
  <c r="X20" i="3"/>
  <c r="W30" i="4"/>
  <c r="AA11" i="14"/>
  <c r="Z15" i="12"/>
  <c r="AA10" i="9"/>
  <c r="U7" i="5"/>
  <c r="U7" i="4"/>
  <c r="Z34" i="10"/>
  <c r="AA27" i="5"/>
  <c r="Y5" i="10"/>
  <c r="Z10" i="11"/>
  <c r="W9" i="5"/>
  <c r="V12" i="9"/>
  <c r="Z31" i="6"/>
  <c r="Y9" i="6"/>
  <c r="W28" i="9"/>
  <c r="V20" i="6"/>
  <c r="AA18" i="6"/>
  <c r="X4" i="13"/>
  <c r="W20" i="3"/>
  <c r="V18" i="7"/>
  <c r="V9" i="5"/>
  <c r="U5" i="6"/>
  <c r="Y21" i="7"/>
  <c r="X19" i="10"/>
  <c r="U29" i="4"/>
  <c r="Y5" i="5"/>
  <c r="V5" i="3"/>
  <c r="V19" i="12"/>
  <c r="X28" i="12"/>
  <c r="Z26" i="8"/>
  <c r="X27" i="7"/>
  <c r="Z24" i="6"/>
  <c r="U25" i="3"/>
  <c r="AA26" i="11"/>
  <c r="W31" i="4"/>
  <c r="Y28" i="7"/>
  <c r="Z17" i="9"/>
  <c r="Y23" i="9"/>
  <c r="Z23" i="12"/>
  <c r="Z13" i="5"/>
  <c r="Z21" i="10"/>
  <c r="Y24" i="11"/>
  <c r="W20" i="12"/>
  <c r="AA31" i="3"/>
  <c r="X23" i="14"/>
  <c r="V16" i="13"/>
  <c r="X16" i="14"/>
  <c r="Z27" i="4"/>
  <c r="U29" i="5"/>
  <c r="U20" i="11"/>
  <c r="X25" i="4"/>
  <c r="V23" i="13"/>
  <c r="Z14" i="10"/>
  <c r="W18" i="10"/>
  <c r="W34" i="3"/>
  <c r="W24" i="4"/>
  <c r="Z23" i="3"/>
  <c r="V32" i="7"/>
  <c r="Y9" i="9"/>
  <c r="U10" i="7"/>
  <c r="W6" i="12"/>
  <c r="Y26" i="5"/>
  <c r="AA22" i="10"/>
  <c r="Y10" i="11"/>
  <c r="X10" i="8"/>
  <c r="V5" i="12"/>
  <c r="V22" i="8"/>
  <c r="AA23" i="7"/>
  <c r="Y18" i="8"/>
  <c r="V16" i="5"/>
  <c r="Z9" i="12"/>
  <c r="Y20" i="10"/>
  <c r="X21" i="12"/>
  <c r="AA14" i="4"/>
  <c r="Z18" i="11"/>
  <c r="U9" i="10"/>
  <c r="Z32" i="14"/>
  <c r="W12" i="7"/>
  <c r="U26" i="6"/>
  <c r="Z13" i="13"/>
  <c r="Z11" i="11"/>
  <c r="X25" i="5"/>
  <c r="Z33" i="8"/>
  <c r="W15" i="11"/>
  <c r="W17" i="4"/>
  <c r="W17" i="13"/>
  <c r="W8" i="11"/>
  <c r="X9" i="11"/>
  <c r="U15" i="5"/>
  <c r="V4" i="7"/>
  <c r="U20" i="14"/>
  <c r="Z6" i="5"/>
  <c r="W21" i="6"/>
  <c r="X7" i="3"/>
  <c r="Y23" i="6"/>
  <c r="AA7" i="13"/>
  <c r="Y10" i="14"/>
  <c r="W28" i="6"/>
  <c r="U17" i="7"/>
  <c r="AA21" i="13"/>
  <c r="W27" i="12"/>
  <c r="X32" i="5"/>
  <c r="V26" i="3"/>
  <c r="X14" i="3"/>
  <c r="Y16" i="6"/>
  <c r="Z10" i="9"/>
  <c r="X32" i="13"/>
  <c r="AA32" i="6"/>
  <c r="X12" i="10"/>
  <c r="AA33" i="11"/>
  <c r="V7" i="11"/>
  <c r="Y17" i="11"/>
  <c r="Y4" i="8"/>
  <c r="W34" i="12"/>
  <c r="Z34" i="5"/>
  <c r="AA15" i="10"/>
  <c r="Z32" i="11"/>
  <c r="X4" i="4"/>
  <c r="Y33" i="13"/>
  <c r="X22" i="9"/>
  <c r="X29" i="9"/>
  <c r="W24" i="13"/>
  <c r="V9" i="4"/>
  <c r="Y16" i="9"/>
  <c r="Z11" i="14"/>
  <c r="Z24" i="9"/>
  <c r="V30" i="5"/>
  <c r="Z27" i="5"/>
  <c r="V9" i="13"/>
  <c r="W22" i="14"/>
  <c r="U13" i="14"/>
  <c r="AA12" i="14"/>
  <c r="U24" i="7"/>
  <c r="U4" i="12"/>
  <c r="W8" i="14"/>
  <c r="AA21" i="5"/>
  <c r="Y11" i="8"/>
  <c r="Y5" i="13"/>
  <c r="AA30" i="7"/>
  <c r="U8" i="13"/>
  <c r="U33" i="6"/>
  <c r="Y14" i="7"/>
  <c r="Z5" i="8"/>
  <c r="AA9" i="7"/>
  <c r="Y33" i="8"/>
  <c r="X23" i="9"/>
  <c r="AA5" i="6"/>
  <c r="W29" i="9"/>
  <c r="V12" i="7"/>
  <c r="Y14" i="10"/>
  <c r="Z22" i="10"/>
  <c r="Z19" i="3"/>
  <c r="U19" i="3"/>
  <c r="W16" i="3"/>
  <c r="Y16" i="3"/>
  <c r="AA27" i="3"/>
  <c r="V27" i="3"/>
  <c r="U21" i="3"/>
  <c r="W21" i="3"/>
  <c r="X17" i="3"/>
  <c r="Z17" i="3"/>
  <c r="V29" i="3"/>
  <c r="X29" i="3"/>
  <c r="U28" i="3"/>
  <c r="W28" i="3"/>
  <c r="AA28" i="14"/>
  <c r="U28" i="14"/>
  <c r="U33" i="7"/>
  <c r="V33" i="7"/>
  <c r="AA34" i="9"/>
  <c r="U34" i="9"/>
  <c r="U4" i="10"/>
  <c r="V4" i="10"/>
  <c r="V12" i="4"/>
  <c r="X12" i="4"/>
  <c r="U23" i="8"/>
  <c r="V23" i="8"/>
  <c r="V17" i="8"/>
  <c r="W17" i="8"/>
  <c r="Z23" i="10"/>
  <c r="AA23" i="10"/>
  <c r="Y24" i="12"/>
  <c r="Z24" i="12"/>
  <c r="Z31" i="7"/>
  <c r="AA31" i="7"/>
  <c r="W24" i="14"/>
  <c r="X24" i="14"/>
  <c r="U31" i="13"/>
  <c r="V31" i="13"/>
  <c r="V25" i="13"/>
  <c r="W25" i="13"/>
  <c r="Y18" i="9"/>
  <c r="Z18" i="9"/>
  <c r="X4" i="11"/>
  <c r="Y4" i="11"/>
  <c r="Y17" i="12"/>
  <c r="Z17" i="12"/>
  <c r="X28" i="10"/>
  <c r="Y28" i="10"/>
  <c r="Y25" i="6"/>
  <c r="Z25" i="6"/>
  <c r="V15" i="6"/>
  <c r="W15" i="6"/>
  <c r="AA25" i="7"/>
  <c r="U25" i="7"/>
  <c r="U17" i="5"/>
  <c r="V17" i="5"/>
  <c r="Y28" i="5"/>
  <c r="Z28" i="5"/>
  <c r="Y11" i="6"/>
  <c r="Z11" i="6"/>
  <c r="Y22" i="4"/>
  <c r="AA22" i="4"/>
  <c r="U10" i="5"/>
  <c r="V10" i="5"/>
  <c r="W20" i="4"/>
  <c r="Y20" i="4"/>
  <c r="V18" i="13"/>
  <c r="W18" i="13"/>
  <c r="Y14" i="5"/>
  <c r="Z14" i="5"/>
  <c r="Z30" i="10"/>
  <c r="AA30" i="10"/>
  <c r="W31" i="11"/>
  <c r="X31" i="11"/>
  <c r="U5" i="7"/>
  <c r="V5" i="7"/>
  <c r="X27" i="13"/>
  <c r="Y27" i="13"/>
  <c r="AA13" i="6"/>
  <c r="U13" i="6"/>
  <c r="X12" i="8"/>
  <c r="Y12" i="8"/>
  <c r="Y32" i="9"/>
  <c r="Z32" i="9"/>
  <c r="V30" i="11"/>
  <c r="W30" i="11"/>
  <c r="Y20" i="8"/>
  <c r="Z20" i="8"/>
  <c r="Z11" i="12"/>
  <c r="AA11" i="12"/>
  <c r="W6" i="10"/>
  <c r="X6" i="10"/>
  <c r="X21" i="7"/>
  <c r="V28" i="6"/>
  <c r="V15" i="11"/>
  <c r="V34" i="12"/>
  <c r="U22" i="8"/>
  <c r="Y34" i="5"/>
  <c r="Y31" i="6"/>
  <c r="X9" i="6"/>
  <c r="Y32" i="11"/>
  <c r="X18" i="8"/>
  <c r="W32" i="5"/>
  <c r="V28" i="9"/>
  <c r="W4" i="4"/>
  <c r="Z12" i="14"/>
  <c r="Y21" i="10"/>
  <c r="AA24" i="7"/>
  <c r="X5" i="5"/>
  <c r="W22" i="9"/>
  <c r="U26" i="3"/>
  <c r="U16" i="5"/>
  <c r="Z18" i="6"/>
  <c r="U4" i="7"/>
  <c r="W21" i="12"/>
  <c r="W25" i="4"/>
  <c r="W14" i="3"/>
  <c r="Y10" i="9"/>
  <c r="Y24" i="6"/>
  <c r="Y23" i="3"/>
  <c r="Z26" i="11"/>
  <c r="W12" i="10"/>
  <c r="AA10" i="7"/>
  <c r="X26" i="5"/>
  <c r="AA6" i="3"/>
  <c r="V6" i="3"/>
  <c r="W25" i="8"/>
  <c r="X25" i="8"/>
  <c r="Z14" i="8"/>
  <c r="AA14" i="8"/>
  <c r="V26" i="4"/>
  <c r="X26" i="4"/>
  <c r="U15" i="14"/>
  <c r="V15" i="14"/>
  <c r="V5" i="10"/>
  <c r="W5" i="10"/>
  <c r="V13" i="7"/>
  <c r="W13" i="7"/>
  <c r="Z29" i="13"/>
  <c r="AA29" i="13"/>
  <c r="V24" i="8"/>
  <c r="W24" i="8"/>
  <c r="Z6" i="14"/>
  <c r="AA6" i="14"/>
  <c r="U11" i="10"/>
  <c r="V11" i="10"/>
  <c r="AA14" i="14"/>
  <c r="U14" i="14"/>
  <c r="V20" i="7"/>
  <c r="W20" i="7"/>
  <c r="V31" i="8"/>
  <c r="W31" i="8"/>
  <c r="X20" i="5"/>
  <c r="Y20" i="5"/>
  <c r="Y11" i="9"/>
  <c r="Z11" i="9"/>
  <c r="Y31" i="12"/>
  <c r="Z31" i="12"/>
  <c r="Y16" i="7"/>
  <c r="Z16" i="7"/>
  <c r="U29" i="11"/>
  <c r="V29" i="11"/>
  <c r="AA26" i="12"/>
  <c r="U26" i="12"/>
  <c r="V22" i="6"/>
  <c r="W22" i="6"/>
  <c r="Y6" i="8"/>
  <c r="Z6" i="8"/>
  <c r="U18" i="4"/>
  <c r="W18" i="4"/>
  <c r="Y5" i="11"/>
  <c r="Z5" i="11"/>
  <c r="Z18" i="12"/>
  <c r="AA18" i="12"/>
  <c r="X4" i="14"/>
  <c r="Y4" i="14"/>
  <c r="Z22" i="13"/>
  <c r="AA22" i="13"/>
  <c r="X25" i="14"/>
  <c r="Y25" i="14"/>
  <c r="U30" i="8"/>
  <c r="V30" i="8"/>
  <c r="AA21" i="14"/>
  <c r="U21" i="14"/>
  <c r="U13" i="12"/>
  <c r="V13" i="12"/>
  <c r="Z16" i="10"/>
  <c r="AA16" i="10"/>
  <c r="W17" i="14"/>
  <c r="X17" i="14"/>
  <c r="V30" i="14"/>
  <c r="W30" i="14"/>
  <c r="X29" i="7"/>
  <c r="Y29" i="7"/>
  <c r="X30" i="12"/>
  <c r="Y30" i="12"/>
  <c r="Y4" i="6"/>
  <c r="Z4" i="6"/>
  <c r="Z8" i="5"/>
  <c r="AA8" i="5"/>
  <c r="U25" i="10"/>
  <c r="V25" i="10"/>
  <c r="W13" i="4"/>
  <c r="Y13" i="4"/>
  <c r="W27" i="10"/>
  <c r="X27" i="10"/>
  <c r="V23" i="11"/>
  <c r="W23" i="11"/>
  <c r="X28" i="4"/>
  <c r="Z28" i="4"/>
  <c r="W8" i="12"/>
  <c r="X8" i="12"/>
  <c r="Z34" i="14"/>
  <c r="AA34" i="14"/>
  <c r="U22" i="11"/>
  <c r="V22" i="11"/>
  <c r="V11" i="13"/>
  <c r="W11" i="13"/>
  <c r="W19" i="5"/>
  <c r="X19" i="5"/>
  <c r="X10" i="6"/>
  <c r="Y10" i="6"/>
  <c r="Z28" i="8"/>
  <c r="AA28" i="8"/>
  <c r="U19" i="7"/>
  <c r="V19" i="7"/>
  <c r="AA17" i="7"/>
  <c r="U9" i="13"/>
  <c r="Z15" i="10"/>
  <c r="V27" i="12"/>
  <c r="X24" i="11"/>
  <c r="Z31" i="3"/>
  <c r="AA4" i="12"/>
  <c r="V24" i="13"/>
  <c r="U5" i="3"/>
  <c r="V8" i="14"/>
  <c r="V18" i="10"/>
  <c r="AA25" i="3"/>
  <c r="AA33" i="6"/>
  <c r="V6" i="12"/>
  <c r="Z33" i="11"/>
  <c r="X10" i="11"/>
  <c r="X14" i="7"/>
  <c r="W10" i="8"/>
  <c r="U7" i="11"/>
  <c r="X28" i="7"/>
  <c r="X23" i="6"/>
  <c r="Y11" i="11"/>
  <c r="Z9" i="7"/>
  <c r="U5" i="12"/>
  <c r="W30" i="3"/>
  <c r="Y30" i="3"/>
  <c r="U14" i="6"/>
  <c r="V14" i="6"/>
  <c r="U21" i="9"/>
  <c r="V21" i="9"/>
  <c r="Z22" i="5"/>
  <c r="AA22" i="5"/>
  <c r="Z25" i="12"/>
  <c r="AA25" i="12"/>
  <c r="U16" i="8"/>
  <c r="V16" i="8"/>
  <c r="U29" i="14"/>
  <c r="V29" i="14"/>
  <c r="V15" i="3"/>
  <c r="X15" i="3"/>
  <c r="Y18" i="3"/>
  <c r="AA18" i="3"/>
  <c r="X24" i="3"/>
  <c r="Z24" i="3"/>
  <c r="X10" i="3"/>
  <c r="Z10" i="3"/>
  <c r="W13" i="10"/>
  <c r="X13" i="10"/>
  <c r="Y29" i="10"/>
  <c r="Z29" i="10"/>
  <c r="AA10" i="4"/>
  <c r="V10" i="4"/>
  <c r="AA8" i="8"/>
  <c r="U8" i="8"/>
  <c r="V29" i="6"/>
  <c r="W29" i="6"/>
  <c r="W12" i="5"/>
  <c r="X12" i="5"/>
  <c r="AA13" i="9"/>
  <c r="U13" i="9"/>
  <c r="X22" i="7"/>
  <c r="Y22" i="7"/>
  <c r="W7" i="7"/>
  <c r="X7" i="7"/>
  <c r="X8" i="7"/>
  <c r="Y8" i="7"/>
  <c r="V16" i="11"/>
  <c r="W16" i="11"/>
  <c r="AA14" i="11"/>
  <c r="U14" i="11"/>
  <c r="Y27" i="8"/>
  <c r="Z27" i="8"/>
  <c r="U24" i="5"/>
  <c r="V24" i="5"/>
  <c r="AA31" i="10"/>
  <c r="U31" i="10"/>
  <c r="AA21" i="11"/>
  <c r="U21" i="11"/>
  <c r="X7" i="4"/>
  <c r="Z7" i="4"/>
  <c r="V5" i="4"/>
  <c r="X5" i="4"/>
  <c r="AA12" i="12"/>
  <c r="U12" i="12"/>
  <c r="Z32" i="12"/>
  <c r="AA32" i="12"/>
  <c r="AA30" i="13"/>
  <c r="U30" i="13"/>
  <c r="Z13" i="11"/>
  <c r="AA13" i="11"/>
  <c r="W30" i="9"/>
  <c r="X30" i="9"/>
  <c r="Z27" i="14"/>
  <c r="AA27" i="14"/>
  <c r="V6" i="7"/>
  <c r="W6" i="7"/>
  <c r="V7" i="12"/>
  <c r="W7" i="12"/>
  <c r="AA6" i="9"/>
  <c r="U6" i="9"/>
  <c r="W22" i="12"/>
  <c r="X22" i="12"/>
  <c r="AA27" i="6"/>
  <c r="U27" i="6"/>
  <c r="Y15" i="4"/>
  <c r="AA15" i="4"/>
  <c r="V33" i="10"/>
  <c r="W33" i="10"/>
  <c r="AA6" i="6"/>
  <c r="U6" i="6"/>
  <c r="W32" i="8"/>
  <c r="X32" i="8"/>
  <c r="Y10" i="12"/>
  <c r="Z10" i="12"/>
  <c r="Z7" i="8"/>
  <c r="AA7" i="8"/>
  <c r="Y25" i="9"/>
  <c r="Z25" i="9"/>
  <c r="X15" i="7"/>
  <c r="Y15" i="7"/>
  <c r="U7" i="6"/>
  <c r="V7" i="6"/>
  <c r="X17" i="6"/>
  <c r="Y17" i="6"/>
  <c r="Z6" i="11"/>
  <c r="AA6" i="11"/>
  <c r="W29" i="12"/>
  <c r="X29" i="12"/>
  <c r="U11" i="4"/>
  <c r="W11" i="4"/>
  <c r="Y5" i="14"/>
  <c r="Z5" i="14"/>
  <c r="U26" i="7"/>
  <c r="V26" i="7"/>
  <c r="X21" i="4"/>
  <c r="Z21" i="4"/>
  <c r="X31" i="9"/>
  <c r="Y31" i="9"/>
  <c r="X19" i="8"/>
  <c r="Y19" i="8"/>
  <c r="V15" i="9"/>
  <c r="W15" i="9"/>
  <c r="Y7" i="5"/>
  <c r="Z7" i="5"/>
  <c r="W34" i="10"/>
  <c r="X34" i="10"/>
  <c r="Y19" i="14"/>
  <c r="Z19" i="14"/>
  <c r="Z15" i="13"/>
  <c r="AA15" i="13"/>
  <c r="Y8" i="10"/>
  <c r="Z8" i="10"/>
  <c r="X4" i="8"/>
  <c r="Y17" i="9"/>
  <c r="X10" i="14"/>
  <c r="Z21" i="13"/>
  <c r="Y23" i="12"/>
  <c r="V22" i="14"/>
  <c r="Z23" i="7"/>
  <c r="V17" i="13"/>
  <c r="V8" i="11"/>
  <c r="U20" i="6"/>
  <c r="X33" i="13"/>
  <c r="U16" i="13"/>
  <c r="W16" i="14"/>
  <c r="AA15" i="5"/>
  <c r="Y27" i="4"/>
  <c r="Y9" i="12"/>
  <c r="X20" i="10"/>
  <c r="U23" i="13"/>
  <c r="V20" i="3"/>
  <c r="X16" i="9"/>
  <c r="Y6" i="5"/>
  <c r="Y26" i="8"/>
  <c r="Y24" i="9"/>
  <c r="X16" i="6"/>
  <c r="V21" i="6"/>
  <c r="W27" i="7"/>
  <c r="Z30" i="7"/>
  <c r="W32" i="13"/>
  <c r="Y18" i="11"/>
  <c r="X9" i="9"/>
  <c r="U30" i="5"/>
  <c r="W7" i="3"/>
  <c r="Y27" i="5"/>
  <c r="Y32" i="14"/>
  <c r="V31" i="4"/>
  <c r="AA26" i="6"/>
  <c r="Z7" i="13"/>
  <c r="U9" i="5"/>
  <c r="X17" i="11"/>
  <c r="W25" i="5"/>
  <c r="Y11" i="3"/>
  <c r="AA11" i="3"/>
  <c r="V8" i="3"/>
  <c r="X8" i="3"/>
  <c r="Z33" i="3"/>
  <c r="U33" i="3"/>
  <c r="V22" i="3"/>
  <c r="X22" i="3"/>
  <c r="AA33" i="12"/>
  <c r="U33" i="12"/>
  <c r="Z30" i="4"/>
  <c r="U30" i="4"/>
  <c r="U32" i="10"/>
  <c r="V32" i="10"/>
  <c r="W19" i="13"/>
  <c r="X19" i="13"/>
  <c r="Z21" i="8"/>
  <c r="AA21" i="8"/>
  <c r="V26" i="10"/>
  <c r="W26" i="10"/>
  <c r="Y19" i="11"/>
  <c r="Z19" i="11"/>
  <c r="AA13" i="3"/>
  <c r="V13" i="3"/>
  <c r="Z12" i="3"/>
  <c r="U12" i="3"/>
  <c r="Y32" i="3"/>
  <c r="AA32" i="3"/>
  <c r="W15" i="12"/>
  <c r="X15" i="12"/>
  <c r="Z12" i="6"/>
  <c r="AA12" i="6"/>
  <c r="AA29" i="8"/>
  <c r="U29" i="8"/>
  <c r="AA15" i="8"/>
  <c r="U15" i="8"/>
  <c r="V8" i="9"/>
  <c r="W8" i="9"/>
  <c r="U7" i="9"/>
  <c r="V7" i="9"/>
  <c r="AA24" i="10"/>
  <c r="U24" i="10"/>
  <c r="Z27" i="11"/>
  <c r="AA27" i="11"/>
  <c r="X6" i="13"/>
  <c r="Y6" i="13"/>
  <c r="V9" i="14"/>
  <c r="W9" i="14"/>
  <c r="V18" i="5"/>
  <c r="W18" i="5"/>
  <c r="Y26" i="14"/>
  <c r="Z26" i="14"/>
  <c r="U31" i="5"/>
  <c r="V31" i="5"/>
  <c r="W12" i="13"/>
  <c r="X12" i="13"/>
  <c r="Y14" i="13"/>
  <c r="Z14" i="13"/>
  <c r="AA17" i="10"/>
  <c r="U17" i="10"/>
  <c r="Z33" i="9"/>
  <c r="AA33" i="9"/>
  <c r="AA28" i="11"/>
  <c r="U28" i="11"/>
  <c r="X25" i="11"/>
  <c r="Y25" i="11"/>
  <c r="Z5" i="9"/>
  <c r="AA5" i="9"/>
  <c r="Z26" i="9"/>
  <c r="AA26" i="9"/>
  <c r="Y33" i="14"/>
  <c r="Z33" i="14"/>
  <c r="V14" i="12"/>
  <c r="W14" i="12"/>
  <c r="Z23" i="4"/>
  <c r="U23" i="4"/>
  <c r="X7" i="10"/>
  <c r="Y7" i="10"/>
  <c r="W30" i="6"/>
  <c r="X30" i="6"/>
  <c r="AA11" i="7"/>
  <c r="U11" i="7"/>
  <c r="Z19" i="9"/>
  <c r="AA19" i="9"/>
  <c r="U10" i="13"/>
  <c r="V10" i="13"/>
  <c r="Y8" i="4"/>
  <c r="AA8" i="4"/>
  <c r="Z16" i="4"/>
  <c r="U16" i="4"/>
  <c r="V4" i="5"/>
  <c r="W4" i="5"/>
  <c r="AA7" i="14"/>
  <c r="U7" i="14"/>
  <c r="U14" i="9"/>
  <c r="V14" i="9"/>
  <c r="Y4" i="9"/>
  <c r="Z4" i="9"/>
  <c r="V8" i="6"/>
  <c r="W8" i="6"/>
  <c r="W33" i="5"/>
  <c r="X33" i="5"/>
  <c r="Z12" i="9"/>
  <c r="AA12" i="9"/>
  <c r="AA27" i="9"/>
  <c r="U27" i="9"/>
  <c r="X18" i="14"/>
  <c r="Y18" i="14"/>
  <c r="AA20" i="9"/>
  <c r="U20" i="9"/>
  <c r="U9" i="8"/>
  <c r="V9" i="8"/>
  <c r="Y13" i="8"/>
  <c r="Z13" i="8"/>
  <c r="V34" i="7"/>
  <c r="W34" i="7"/>
  <c r="Y28" i="13"/>
  <c r="Z28" i="13"/>
  <c r="Z19" i="6"/>
  <c r="AA19" i="6"/>
  <c r="V19" i="4"/>
  <c r="X19" i="4"/>
  <c r="Y12" i="11"/>
  <c r="Z12" i="11"/>
  <c r="X16" i="12"/>
  <c r="Y16" i="12"/>
  <c r="W31" i="14"/>
  <c r="X31" i="14"/>
  <c r="X20" i="13"/>
  <c r="Y20" i="13"/>
  <c r="W26" i="13"/>
  <c r="X26" i="13"/>
  <c r="V11" i="5"/>
  <c r="W11" i="5"/>
  <c r="AA10" i="10"/>
  <c r="U10" i="10"/>
  <c r="AA23" i="5"/>
  <c r="U23" i="5"/>
  <c r="W6" i="4"/>
  <c r="Y6" i="4"/>
  <c r="W19" i="10"/>
  <c r="V17" i="4"/>
  <c r="AA13" i="14"/>
  <c r="Y13" i="5"/>
  <c r="V20" i="12"/>
  <c r="AA29" i="4"/>
  <c r="W23" i="14"/>
  <c r="W9" i="11"/>
  <c r="AA29" i="5"/>
  <c r="AA20" i="11"/>
  <c r="W4" i="13"/>
  <c r="Z21" i="5"/>
  <c r="U19" i="12"/>
  <c r="U9" i="4"/>
  <c r="AA20" i="14"/>
  <c r="Y11" i="14"/>
  <c r="V34" i="3"/>
  <c r="Z32" i="6"/>
  <c r="AA8" i="13"/>
  <c r="AA9" i="10"/>
  <c r="U32" i="7"/>
  <c r="Y5" i="8"/>
  <c r="Y13" i="13"/>
  <c r="P34" i="11"/>
  <c r="P34" i="6"/>
  <c r="P34" i="8"/>
  <c r="P34" i="13"/>
  <c r="F36" i="5"/>
  <c r="P34" i="4"/>
  <c r="P33" i="4"/>
  <c r="P9" i="3"/>
  <c r="P4" i="3"/>
  <c r="K35" i="6"/>
  <c r="S4" i="3"/>
  <c r="F4" i="3"/>
  <c r="K4" i="3"/>
  <c r="S7" i="3"/>
  <c r="F7" i="3"/>
  <c r="K7" i="3"/>
  <c r="B22" i="2"/>
  <c r="F46" i="3"/>
  <c r="F43" i="4" s="1"/>
  <c r="F45" i="4" s="1"/>
  <c r="F43" i="5" s="1"/>
  <c r="F45" i="5" s="1"/>
  <c r="F43" i="6" s="1"/>
  <c r="F45" i="6" s="1"/>
  <c r="F43" i="7" s="1"/>
  <c r="F45" i="7" s="1"/>
  <c r="F43" i="8" s="1"/>
  <c r="F45" i="8" s="1"/>
  <c r="F43" i="9" s="1"/>
  <c r="F45" i="9" s="1"/>
  <c r="F43" i="10" s="1"/>
  <c r="F45" i="10" s="1"/>
  <c r="F43" i="11" s="1"/>
  <c r="F45" i="11" s="1"/>
  <c r="F43" i="12" s="1"/>
  <c r="F45" i="12" s="1"/>
  <c r="F43" i="13" s="1"/>
  <c r="F45" i="13" s="1"/>
  <c r="F43" i="14" s="1"/>
  <c r="F45" i="14" s="1"/>
  <c r="G22" i="2"/>
  <c r="D29" i="2" s="1"/>
  <c r="P32" i="4" l="1"/>
  <c r="P20" i="3"/>
  <c r="P7" i="13"/>
  <c r="P25" i="4"/>
  <c r="P8" i="11"/>
  <c r="P30" i="5"/>
  <c r="P20" i="12"/>
  <c r="P15" i="11"/>
  <c r="P5" i="13"/>
  <c r="P16" i="6"/>
  <c r="P23" i="12"/>
  <c r="P17" i="7"/>
  <c r="P13" i="5"/>
  <c r="P9" i="12"/>
  <c r="P25" i="3"/>
  <c r="P27" i="5"/>
  <c r="P24" i="11"/>
  <c r="P28" i="12"/>
  <c r="P14" i="3"/>
  <c r="P7" i="11"/>
  <c r="P21" i="7"/>
  <c r="P12" i="10"/>
  <c r="P34" i="3"/>
  <c r="P17" i="11"/>
  <c r="P26" i="3"/>
  <c r="P9" i="11"/>
  <c r="P16" i="9"/>
  <c r="P27" i="12"/>
  <c r="P18" i="8"/>
  <c r="P31" i="4"/>
  <c r="P20" i="10"/>
  <c r="P33" i="13"/>
  <c r="P15" i="10"/>
  <c r="P20" i="6"/>
  <c r="P13" i="14"/>
  <c r="P32" i="7"/>
  <c r="P19" i="10"/>
  <c r="P18" i="11"/>
  <c r="P16" i="14"/>
  <c r="P4" i="8"/>
  <c r="P11" i="4"/>
  <c r="P6" i="6"/>
  <c r="P15" i="4"/>
  <c r="P5" i="4"/>
  <c r="P21" i="11"/>
  <c r="P29" i="14"/>
  <c r="P30" i="3"/>
  <c r="P33" i="6"/>
  <c r="P19" i="5"/>
  <c r="P22" i="11"/>
  <c r="P8" i="12"/>
  <c r="P13" i="4"/>
  <c r="P30" i="12"/>
  <c r="P30" i="14"/>
  <c r="P25" i="14"/>
  <c r="P4" i="14"/>
  <c r="P5" i="11"/>
  <c r="P6" i="8"/>
  <c r="P26" i="12"/>
  <c r="P16" i="7"/>
  <c r="P11" i="9"/>
  <c r="P31" i="8"/>
  <c r="P14" i="14"/>
  <c r="P5" i="10"/>
  <c r="P25" i="8"/>
  <c r="P24" i="6"/>
  <c r="P20" i="8"/>
  <c r="P5" i="7"/>
  <c r="P30" i="10"/>
  <c r="P18" i="13"/>
  <c r="P10" i="5"/>
  <c r="P11" i="6"/>
  <c r="P4" i="11"/>
  <c r="P25" i="13"/>
  <c r="P24" i="14"/>
  <c r="P24" i="12"/>
  <c r="P17" i="8"/>
  <c r="P28" i="14"/>
  <c r="P29" i="3"/>
  <c r="P21" i="3"/>
  <c r="P16" i="3"/>
  <c r="P14" i="10"/>
  <c r="P4" i="12"/>
  <c r="P4" i="4"/>
  <c r="P12" i="7"/>
  <c r="P26" i="11"/>
  <c r="P23" i="7"/>
  <c r="P17" i="5"/>
  <c r="P13" i="6"/>
  <c r="P21" i="13"/>
  <c r="P21" i="5"/>
  <c r="P23" i="13"/>
  <c r="P34" i="12"/>
  <c r="P33" i="11"/>
  <c r="P16" i="5"/>
  <c r="P5" i="6"/>
  <c r="P9" i="6"/>
  <c r="P27" i="4"/>
  <c r="P20" i="14"/>
  <c r="P32" i="11"/>
  <c r="P22" i="8"/>
  <c r="P30" i="7"/>
  <c r="P29" i="9"/>
  <c r="P28" i="9"/>
  <c r="P28" i="7"/>
  <c r="P11" i="8"/>
  <c r="P6" i="14"/>
  <c r="P10" i="7"/>
  <c r="P14" i="7"/>
  <c r="P18" i="10"/>
  <c r="P14" i="4"/>
  <c r="P26" i="5"/>
  <c r="P25" i="12"/>
  <c r="AA35" i="12"/>
  <c r="P9" i="10"/>
  <c r="P11" i="14"/>
  <c r="P6" i="4"/>
  <c r="P26" i="13"/>
  <c r="X35" i="14"/>
  <c r="Z35" i="11"/>
  <c r="P19" i="6"/>
  <c r="P34" i="7"/>
  <c r="P9" i="8"/>
  <c r="P18" i="14"/>
  <c r="P12" i="9"/>
  <c r="P8" i="6"/>
  <c r="P14" i="9"/>
  <c r="P4" i="5"/>
  <c r="P8" i="4"/>
  <c r="P19" i="9"/>
  <c r="P30" i="6"/>
  <c r="P23" i="4"/>
  <c r="P33" i="14"/>
  <c r="P5" i="9"/>
  <c r="U35" i="11"/>
  <c r="P17" i="10"/>
  <c r="P12" i="13"/>
  <c r="P26" i="14"/>
  <c r="P27" i="11"/>
  <c r="P7" i="9"/>
  <c r="P15" i="8"/>
  <c r="P32" i="3"/>
  <c r="P13" i="3"/>
  <c r="P19" i="13"/>
  <c r="P30" i="4"/>
  <c r="P8" i="3"/>
  <c r="P25" i="5"/>
  <c r="P26" i="6"/>
  <c r="P7" i="3"/>
  <c r="P16" i="13"/>
  <c r="P17" i="13"/>
  <c r="Z35" i="10"/>
  <c r="P19" i="14"/>
  <c r="P20" i="11"/>
  <c r="P23" i="5"/>
  <c r="P20" i="13"/>
  <c r="P16" i="12"/>
  <c r="P28" i="13"/>
  <c r="P13" i="8"/>
  <c r="P27" i="9"/>
  <c r="P16" i="4"/>
  <c r="P33" i="9"/>
  <c r="P18" i="5"/>
  <c r="P24" i="10"/>
  <c r="P15" i="12"/>
  <c r="P19" i="11"/>
  <c r="P33" i="3"/>
  <c r="P26" i="8"/>
  <c r="P22" i="14"/>
  <c r="P15" i="13"/>
  <c r="P15" i="9"/>
  <c r="P7" i="5"/>
  <c r="P19" i="8"/>
  <c r="P21" i="4"/>
  <c r="P29" i="12"/>
  <c r="P17" i="6"/>
  <c r="P15" i="7"/>
  <c r="P7" i="8"/>
  <c r="P33" i="10"/>
  <c r="P27" i="6"/>
  <c r="P6" i="9"/>
  <c r="P30" i="9"/>
  <c r="P30" i="13"/>
  <c r="P12" i="12"/>
  <c r="P31" i="10"/>
  <c r="P27" i="8"/>
  <c r="P16" i="11"/>
  <c r="P13" i="9"/>
  <c r="P29" i="6"/>
  <c r="P10" i="4"/>
  <c r="P13" i="10"/>
  <c r="P24" i="3"/>
  <c r="P15" i="3"/>
  <c r="P16" i="8"/>
  <c r="P22" i="5"/>
  <c r="P5" i="12"/>
  <c r="P24" i="13"/>
  <c r="P11" i="13"/>
  <c r="P17" i="14"/>
  <c r="P13" i="12"/>
  <c r="P14" i="8"/>
  <c r="P10" i="9"/>
  <c r="P4" i="7"/>
  <c r="P22" i="9"/>
  <c r="P12" i="14"/>
  <c r="P34" i="5"/>
  <c r="P28" i="6"/>
  <c r="P30" i="11"/>
  <c r="P28" i="5"/>
  <c r="P23" i="10"/>
  <c r="P28" i="3"/>
  <c r="P27" i="3"/>
  <c r="P19" i="3"/>
  <c r="P24" i="7"/>
  <c r="P9" i="13"/>
  <c r="P10" i="14"/>
  <c r="P21" i="6"/>
  <c r="P21" i="12"/>
  <c r="P6" i="12"/>
  <c r="P23" i="3"/>
  <c r="P23" i="14"/>
  <c r="P21" i="10"/>
  <c r="P31" i="6"/>
  <c r="P26" i="4"/>
  <c r="P21" i="14"/>
  <c r="P31" i="3"/>
  <c r="P28" i="8"/>
  <c r="P23" i="11"/>
  <c r="P8" i="5"/>
  <c r="P16" i="10"/>
  <c r="P8" i="13"/>
  <c r="P29" i="13"/>
  <c r="P18" i="7"/>
  <c r="P33" i="8"/>
  <c r="P5" i="3"/>
  <c r="P8" i="14"/>
  <c r="P21" i="9"/>
  <c r="P24" i="4"/>
  <c r="P22" i="10"/>
  <c r="P32" i="9"/>
  <c r="P9" i="7"/>
  <c r="P4" i="13"/>
  <c r="P15" i="6"/>
  <c r="P28" i="10"/>
  <c r="P18" i="6"/>
  <c r="P12" i="4"/>
  <c r="P34" i="9"/>
  <c r="P29" i="10"/>
  <c r="Z35" i="7"/>
  <c r="P23" i="6"/>
  <c r="P6" i="10"/>
  <c r="P5" i="5"/>
  <c r="P23" i="9"/>
  <c r="P6" i="5"/>
  <c r="P24" i="9"/>
  <c r="P32" i="5"/>
  <c r="P13" i="13"/>
  <c r="P29" i="4"/>
  <c r="P17" i="4"/>
  <c r="X35" i="4"/>
  <c r="P20" i="9"/>
  <c r="X35" i="5"/>
  <c r="P7" i="14"/>
  <c r="P11" i="7"/>
  <c r="P7" i="10"/>
  <c r="P14" i="12"/>
  <c r="P26" i="9"/>
  <c r="P31" i="5"/>
  <c r="P29" i="8"/>
  <c r="P12" i="3"/>
  <c r="P21" i="8"/>
  <c r="P32" i="10"/>
  <c r="P33" i="12"/>
  <c r="P11" i="3"/>
  <c r="P9" i="5"/>
  <c r="P32" i="14"/>
  <c r="P27" i="7"/>
  <c r="P31" i="9"/>
  <c r="P7" i="6"/>
  <c r="P11" i="11"/>
  <c r="P10" i="8"/>
  <c r="P19" i="12"/>
  <c r="P29" i="5"/>
  <c r="P19" i="7"/>
  <c r="P34" i="14"/>
  <c r="P28" i="4"/>
  <c r="P27" i="10"/>
  <c r="P25" i="10"/>
  <c r="P4" i="6"/>
  <c r="P29" i="7"/>
  <c r="P30" i="8"/>
  <c r="P22" i="13"/>
  <c r="P18" i="12"/>
  <c r="P22" i="6"/>
  <c r="P29" i="11"/>
  <c r="P31" i="12"/>
  <c r="P20" i="5"/>
  <c r="P20" i="7"/>
  <c r="P11" i="10"/>
  <c r="P24" i="8"/>
  <c r="P13" i="7"/>
  <c r="P15" i="14"/>
  <c r="P6" i="3"/>
  <c r="P27" i="13"/>
  <c r="P14" i="5"/>
  <c r="P22" i="4"/>
  <c r="P25" i="7"/>
  <c r="P17" i="12"/>
  <c r="P10" i="12"/>
  <c r="P13" i="11"/>
  <c r="P24" i="5"/>
  <c r="P8" i="7"/>
  <c r="P12" i="5"/>
  <c r="P18" i="3"/>
  <c r="W35" i="14"/>
  <c r="X35" i="8"/>
  <c r="X35" i="7"/>
  <c r="P11" i="12"/>
  <c r="P12" i="8"/>
  <c r="P31" i="11"/>
  <c r="P20" i="4"/>
  <c r="P25" i="6"/>
  <c r="P18" i="9"/>
  <c r="P26" i="7"/>
  <c r="P25" i="9"/>
  <c r="P22" i="12"/>
  <c r="P27" i="14"/>
  <c r="P32" i="12"/>
  <c r="P14" i="11"/>
  <c r="P22" i="7"/>
  <c r="P8" i="8"/>
  <c r="P10" i="3"/>
  <c r="P31" i="13"/>
  <c r="X35" i="11"/>
  <c r="P31" i="7"/>
  <c r="P23" i="8"/>
  <c r="P33" i="7"/>
  <c r="W35" i="13"/>
  <c r="P4" i="10"/>
  <c r="Z35" i="9"/>
  <c r="Y35" i="11"/>
  <c r="X35" i="12"/>
  <c r="P28" i="11"/>
  <c r="Y35" i="6"/>
  <c r="P10" i="6"/>
  <c r="Y35" i="8"/>
  <c r="AA35" i="7"/>
  <c r="P11" i="5"/>
  <c r="P33" i="5"/>
  <c r="P25" i="11"/>
  <c r="P32" i="8"/>
  <c r="Y35" i="14"/>
  <c r="W35" i="9"/>
  <c r="W35" i="10"/>
  <c r="Z35" i="3"/>
  <c r="P5" i="8"/>
  <c r="U35" i="10"/>
  <c r="P8" i="9"/>
  <c r="Y35" i="4"/>
  <c r="W35" i="5"/>
  <c r="W35" i="11"/>
  <c r="U35" i="5"/>
  <c r="P7" i="7"/>
  <c r="P8" i="10"/>
  <c r="AA35" i="3"/>
  <c r="W35" i="7"/>
  <c r="Z35" i="4"/>
  <c r="V35" i="6"/>
  <c r="V35" i="12"/>
  <c r="W35" i="4"/>
  <c r="V35" i="11"/>
  <c r="V35" i="14"/>
  <c r="Z35" i="12"/>
  <c r="Y35" i="10"/>
  <c r="X35" i="13"/>
  <c r="X35" i="6"/>
  <c r="P9" i="14"/>
  <c r="P10" i="11"/>
  <c r="AA35" i="8"/>
  <c r="AA35" i="14"/>
  <c r="Z35" i="6"/>
  <c r="V35" i="13"/>
  <c r="Y35" i="13"/>
  <c r="AA35" i="5"/>
  <c r="Y35" i="9"/>
  <c r="X35" i="10"/>
  <c r="V35" i="7"/>
  <c r="AA35" i="11"/>
  <c r="U35" i="6"/>
  <c r="W35" i="12"/>
  <c r="Z35" i="14"/>
  <c r="P18" i="4"/>
  <c r="P14" i="6"/>
  <c r="V35" i="9"/>
  <c r="U35" i="4"/>
  <c r="Z35" i="13"/>
  <c r="X35" i="9"/>
  <c r="V35" i="4"/>
  <c r="Y35" i="7"/>
  <c r="W35" i="6"/>
  <c r="P4" i="9"/>
  <c r="P6" i="13"/>
  <c r="P12" i="11"/>
  <c r="AA35" i="13"/>
  <c r="AA35" i="6"/>
  <c r="P7" i="4"/>
  <c r="P6" i="7"/>
  <c r="P32" i="6"/>
  <c r="P34" i="10"/>
  <c r="W35" i="8"/>
  <c r="V35" i="5"/>
  <c r="P5" i="14"/>
  <c r="P15" i="5"/>
  <c r="AA35" i="10"/>
  <c r="Z35" i="8"/>
  <c r="P9" i="4"/>
  <c r="V35" i="8"/>
  <c r="P26" i="10"/>
  <c r="P32" i="13"/>
  <c r="P17" i="9"/>
  <c r="U35" i="9"/>
  <c r="P10" i="10"/>
  <c r="Y35" i="12"/>
  <c r="P6" i="11"/>
  <c r="U35" i="7"/>
  <c r="P31" i="14"/>
  <c r="Y35" i="5"/>
  <c r="V35" i="10"/>
  <c r="U35" i="13"/>
  <c r="P10" i="13"/>
  <c r="P9" i="9"/>
  <c r="P7" i="12"/>
  <c r="U35" i="14"/>
  <c r="AA35" i="4"/>
  <c r="Z35" i="5"/>
  <c r="AA35" i="9"/>
  <c r="P19" i="4"/>
  <c r="P12" i="6"/>
  <c r="U35" i="12"/>
  <c r="U35" i="8"/>
  <c r="P14" i="13"/>
  <c r="S13" i="3"/>
  <c r="K13" i="3"/>
  <c r="F13" i="3"/>
  <c r="K11" i="3"/>
  <c r="F11" i="3"/>
  <c r="S10" i="3"/>
  <c r="K10" i="3"/>
  <c r="F10" i="3"/>
  <c r="S12" i="3"/>
  <c r="K12" i="3"/>
  <c r="F12" i="3"/>
  <c r="D12" i="2"/>
  <c r="F35" i="6"/>
  <c r="S8" i="3"/>
  <c r="K8" i="3"/>
  <c r="F8" i="3"/>
  <c r="V35" i="3"/>
  <c r="W35" i="3"/>
  <c r="Y35" i="3"/>
  <c r="U35" i="3"/>
  <c r="P22" i="3"/>
  <c r="X35" i="3"/>
  <c r="P17" i="3"/>
  <c r="D30" i="2"/>
  <c r="B24" i="2"/>
  <c r="B25" i="2" s="1"/>
  <c r="F18" i="2"/>
  <c r="F14" i="2"/>
  <c r="F17" i="2"/>
  <c r="F16" i="2"/>
  <c r="F21" i="2"/>
  <c r="AB35" i="12" l="1"/>
  <c r="C19" i="2" s="1"/>
  <c r="F37" i="12" s="1"/>
  <c r="F38" i="12" s="1"/>
  <c r="AB35" i="14"/>
  <c r="C21" i="2" s="1"/>
  <c r="F37" i="14" s="1"/>
  <c r="F38" i="14" s="1"/>
  <c r="AB35" i="13"/>
  <c r="C20" i="2" s="1"/>
  <c r="F37" i="13" s="1"/>
  <c r="F38" i="13" s="1"/>
  <c r="AB35" i="7"/>
  <c r="C14" i="2" s="1"/>
  <c r="F37" i="7" s="1"/>
  <c r="F38" i="7" s="1"/>
  <c r="AB35" i="5"/>
  <c r="C12" i="2" s="1"/>
  <c r="AB35" i="6"/>
  <c r="C13" i="2" s="1"/>
  <c r="F37" i="6" s="1"/>
  <c r="AB35" i="11"/>
  <c r="C18" i="2" s="1"/>
  <c r="F37" i="11" s="1"/>
  <c r="F38" i="11" s="1"/>
  <c r="AB35" i="4"/>
  <c r="C11" i="2" s="1"/>
  <c r="F37" i="4" s="1"/>
  <c r="F38" i="4" s="1"/>
  <c r="AB35" i="9"/>
  <c r="C16" i="2" s="1"/>
  <c r="F37" i="9" s="1"/>
  <c r="F38" i="9" s="1"/>
  <c r="AB35" i="10"/>
  <c r="C17" i="2" s="1"/>
  <c r="F37" i="10" s="1"/>
  <c r="F38" i="10" s="1"/>
  <c r="AB35" i="8"/>
  <c r="C15" i="2" s="1"/>
  <c r="F37" i="8" s="1"/>
  <c r="F38" i="8" s="1"/>
  <c r="F35" i="3"/>
  <c r="S35" i="3"/>
  <c r="H10" i="2" s="1"/>
  <c r="H22" i="2" s="1"/>
  <c r="C24" i="2" s="1"/>
  <c r="K35" i="3"/>
  <c r="F36" i="6"/>
  <c r="AB35" i="3"/>
  <c r="C10" i="2" s="1"/>
  <c r="F37" i="3" s="1"/>
  <c r="E14" i="2"/>
  <c r="E17" i="2"/>
  <c r="E21" i="2"/>
  <c r="E16" i="2"/>
  <c r="E18" i="2"/>
  <c r="F37" i="5" l="1"/>
  <c r="F38" i="5" s="1"/>
  <c r="F36" i="3"/>
  <c r="F38" i="3" s="1"/>
  <c r="F40" i="3" s="1"/>
  <c r="D13" i="2"/>
  <c r="E13" i="2" s="1"/>
  <c r="F38" i="6"/>
  <c r="C22" i="2"/>
  <c r="C25" i="2" s="1"/>
  <c r="E19" i="2"/>
  <c r="F19" i="2"/>
  <c r="E15" i="2"/>
  <c r="F15" i="2"/>
  <c r="E20" i="2"/>
  <c r="F20" i="2"/>
  <c r="E12" i="2"/>
  <c r="D10" i="2" l="1"/>
  <c r="F10" i="2" s="1"/>
  <c r="F42" i="3"/>
  <c r="F39" i="4"/>
  <c r="F40" i="4" s="1"/>
  <c r="F42" i="4" s="1"/>
  <c r="F11" i="2"/>
  <c r="F12" i="2" s="1"/>
  <c r="F13" i="2" s="1"/>
  <c r="F22" i="2"/>
  <c r="E11" i="2"/>
  <c r="D22" i="2" l="1"/>
  <c r="E22" i="2" s="1"/>
  <c r="E10" i="2"/>
  <c r="F39" i="5"/>
  <c r="F40" i="5" s="1"/>
  <c r="F42" i="5" s="1"/>
  <c r="F39" i="6" l="1"/>
  <c r="F40" i="6" s="1"/>
  <c r="F42" i="6" s="1"/>
  <c r="F39" i="7" l="1"/>
  <c r="F40" i="7" s="1"/>
  <c r="F42" i="7" s="1"/>
  <c r="F39" i="8" l="1"/>
  <c r="F40" i="8" s="1"/>
  <c r="F42" i="8" s="1"/>
  <c r="F39" i="9" l="1"/>
  <c r="F40" i="9" s="1"/>
  <c r="F42" i="9" s="1"/>
  <c r="F39" i="10" l="1"/>
  <c r="F40" i="10" s="1"/>
  <c r="F42" i="10" s="1"/>
  <c r="F39" i="11" l="1"/>
  <c r="F40" i="11" s="1"/>
  <c r="F42" i="11" s="1"/>
  <c r="F39" i="12" l="1"/>
  <c r="F40" i="12" s="1"/>
  <c r="F42" i="12" s="1"/>
  <c r="F39" i="13" l="1"/>
  <c r="F40" i="13" s="1"/>
  <c r="F42" i="13" s="1"/>
  <c r="F39" i="14" l="1"/>
  <c r="F40" i="14" s="1"/>
  <c r="F42" i="14" s="1"/>
</calcChain>
</file>

<file path=xl/sharedStrings.xml><?xml version="1.0" encoding="utf-8"?>
<sst xmlns="http://schemas.openxmlformats.org/spreadsheetml/2006/main" count="569" uniqueCount="118">
  <si>
    <t>Name</t>
  </si>
  <si>
    <t>entspricht in %</t>
  </si>
  <si>
    <t>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</si>
  <si>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</si>
  <si>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</si>
  <si>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</si>
  <si>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</si>
  <si>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</si>
  <si>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</si>
  <si>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</si>
  <si>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</si>
  <si>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</si>
  <si>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</si>
  <si>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</si>
  <si>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</si>
  <si>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AT</t>
  </si>
  <si>
    <t>Sollstunden</t>
  </si>
  <si>
    <t>Iststunden</t>
  </si>
  <si>
    <t>Differenz</t>
  </si>
  <si>
    <t>Urlaub</t>
  </si>
  <si>
    <t>Vollzeit</t>
  </si>
  <si>
    <t>eigene AZ</t>
  </si>
  <si>
    <t xml:space="preserve">Differenz Monat
</t>
  </si>
  <si>
    <t>Kumuliert 
Jahr</t>
  </si>
  <si>
    <t>Datum</t>
  </si>
  <si>
    <t>Pause</t>
  </si>
  <si>
    <t>Kr</t>
  </si>
  <si>
    <t>U</t>
  </si>
  <si>
    <t>Bemerkungen</t>
  </si>
  <si>
    <t>Gesamt</t>
  </si>
  <si>
    <t>Januar</t>
  </si>
  <si>
    <t>von</t>
  </si>
  <si>
    <t>bis</t>
  </si>
  <si>
    <t xml:space="preserve">von </t>
  </si>
  <si>
    <t>Stunden</t>
  </si>
  <si>
    <t>Februar</t>
  </si>
  <si>
    <t>März</t>
  </si>
  <si>
    <t>April</t>
  </si>
  <si>
    <t>Juni</t>
  </si>
  <si>
    <t>August</t>
  </si>
  <si>
    <t>September</t>
  </si>
  <si>
    <t>Oktober</t>
  </si>
  <si>
    <t>November</t>
  </si>
  <si>
    <t>Dezember</t>
  </si>
  <si>
    <t>Sollzeit</t>
  </si>
  <si>
    <t>Urlaubstage Vorjahr</t>
  </si>
  <si>
    <t>Urlaub laufendes Jahr</t>
  </si>
  <si>
    <t>genommener Urlaub</t>
  </si>
  <si>
    <t>Resturlaub</t>
  </si>
  <si>
    <t>Juli</t>
  </si>
  <si>
    <t>Vormonat</t>
  </si>
  <si>
    <t>gesamt</t>
  </si>
  <si>
    <t>genommen</t>
  </si>
  <si>
    <t>Rest</t>
  </si>
  <si>
    <t>Rest aus Vorjahr</t>
  </si>
  <si>
    <t>eigener Urlaubsanspruch</t>
  </si>
  <si>
    <t xml:space="preserve">  - Urlaub</t>
  </si>
  <si>
    <t xml:space="preserve">Die übrigen Zahlen werden automatisch durch Formeln ermittelt und sind geschützt, </t>
  </si>
  <si>
    <t>um ein versehentliches Überschreiben zu vermeiden.</t>
  </si>
  <si>
    <t xml:space="preserve">Übertrag Saldo aus Vorjahr </t>
  </si>
  <si>
    <t>Bitte beachten Sie beim Ausfüllen auf die Handlungsleitlinie der "Stundenerfassung/</t>
  </si>
  <si>
    <t>Pausenregelung/Ausfallzeiten".</t>
  </si>
  <si>
    <t>Übertrag aus Vorjahr</t>
  </si>
  <si>
    <t>Ferien</t>
  </si>
  <si>
    <t>Tag der Arbeit</t>
  </si>
  <si>
    <t>Neujahr</t>
  </si>
  <si>
    <t>Tag der Dt. Einheit</t>
  </si>
  <si>
    <t>Allerheiligen</t>
  </si>
  <si>
    <t>Silvester</t>
  </si>
  <si>
    <t>K</t>
  </si>
  <si>
    <t>Jahr</t>
  </si>
  <si>
    <t>Feiertage</t>
  </si>
  <si>
    <t>Hl. Drei Könige</t>
  </si>
  <si>
    <t>Karfreitag</t>
  </si>
  <si>
    <t>Ostermontag</t>
  </si>
  <si>
    <t>Chr. Himmelfahrt</t>
  </si>
  <si>
    <t>Pfingstmontag</t>
  </si>
  <si>
    <t>Fronleichnam</t>
  </si>
  <si>
    <t>1. Weihnachtstag</t>
  </si>
  <si>
    <t>2. Weihnachtstag</t>
  </si>
  <si>
    <t>Heilig Abend</t>
  </si>
  <si>
    <t>Ende</t>
  </si>
  <si>
    <t>Weihnachtsferien</t>
  </si>
  <si>
    <t>Beginn</t>
  </si>
  <si>
    <t>Bezeichnung</t>
  </si>
  <si>
    <t>Bereich sowie auch einzelne Tage möglich</t>
  </si>
  <si>
    <t>Ostersonntag</t>
  </si>
  <si>
    <t>Pfingstsonntag</t>
  </si>
  <si>
    <t>Manuell ergänzen</t>
  </si>
  <si>
    <t>Autom. Berechnet</t>
  </si>
  <si>
    <t>Für Berechnung der Feiertage</t>
  </si>
  <si>
    <t>Stunden manuell</t>
  </si>
  <si>
    <t>ausgezahlte Stunden</t>
  </si>
  <si>
    <t>Bitte nur die grün markierten Zellen entsprechend ausfüllen.</t>
  </si>
  <si>
    <t>Übertrag auf Folgemonat</t>
  </si>
  <si>
    <t>Arbeitszeit</t>
  </si>
  <si>
    <t>pro Woche</t>
  </si>
  <si>
    <t xml:space="preserve">Tage </t>
  </si>
  <si>
    <t>Faschingsferien</t>
  </si>
  <si>
    <t>Osterferien</t>
  </si>
  <si>
    <t>Pfingstferien</t>
  </si>
  <si>
    <t>Sommerferien</t>
  </si>
  <si>
    <t>Herbstferien</t>
  </si>
  <si>
    <t>Buß- und Bettag</t>
  </si>
  <si>
    <t>Maria Himmelfahrt</t>
  </si>
  <si>
    <t xml:space="preserve"> </t>
  </si>
  <si>
    <t>Mo</t>
  </si>
  <si>
    <t>Di</t>
  </si>
  <si>
    <t>Mi</t>
  </si>
  <si>
    <t>Do</t>
  </si>
  <si>
    <t>Fr</t>
  </si>
  <si>
    <t>Sa</t>
  </si>
  <si>
    <t>So</t>
  </si>
  <si>
    <t>Zwischensumme</t>
  </si>
  <si>
    <t>WT</t>
  </si>
  <si>
    <t>WoTag</t>
  </si>
  <si>
    <t>Feiert</t>
  </si>
  <si>
    <t>SumTag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</si>
</sst>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"/>
    <numFmt numFmtId="165" formatCode="dd"/>
    <numFmt numFmtId="166" formatCode="mmmm"/>
    <numFmt numFmtId="167" formatCode="ddd"/>
    <numFmt numFmtId="168" formatCode="0.0"/>
  </numFmts>
  <fonts count="1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2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6" fillId="0" borderId="10" xfId="0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2" xfId="0" applyFont="1" applyBorder="1"/>
    <xf numFmtId="1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/>
    <xf numFmtId="2" fontId="6" fillId="0" borderId="1" xfId="0" applyNumberFormat="1" applyFont="1" applyBorder="1"/>
    <xf numFmtId="2" fontId="6" fillId="0" borderId="9" xfId="0" applyNumberFormat="1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15" xfId="0" applyFont="1" applyBorder="1" applyAlignment="1">
      <alignment horizontal="center" vertical="center"/>
    </xf>
    <xf numFmtId="1" fontId="5" fillId="0" borderId="2" xfId="0" applyNumberFormat="1" applyFont="1" applyBorder="1"/>
    <xf numFmtId="1" fontId="2" fillId="0" borderId="4" xfId="0" applyNumberFormat="1" applyFont="1" applyBorder="1"/>
    <xf numFmtId="2" fontId="5" fillId="0" borderId="1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/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0" fillId="2" borderId="31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7" fontId="5" fillId="0" borderId="7" xfId="0" applyNumberFormat="1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/>
    <xf numFmtId="2" fontId="6" fillId="3" borderId="1" xfId="0" applyNumberFormat="1" applyFont="1" applyFill="1" applyBorder="1" applyProtection="1">
      <protection locked="0"/>
    </xf>
    <xf numFmtId="1" fontId="6" fillId="3" borderId="6" xfId="0" applyNumberFormat="1" applyFont="1" applyFill="1" applyBorder="1" applyAlignment="1" applyProtection="1">
      <alignment horizontal="right" vertical="center"/>
      <protection locked="0"/>
    </xf>
    <xf numFmtId="1" fontId="6" fillId="3" borderId="2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8" xfId="0" applyNumberFormat="1" applyFill="1" applyBorder="1" applyAlignment="1" applyProtection="1">
      <alignment horizont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10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" fontId="6" fillId="0" borderId="1" xfId="0" applyNumberFormat="1" applyFont="1" applyBorder="1"/>
    <xf numFmtId="20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2" fontId="6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/>
    <xf numFmtId="2" fontId="4" fillId="0" borderId="1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0" fillId="2" borderId="27" xfId="0" applyFont="1" applyFill="1" applyBorder="1" applyAlignment="1">
      <alignment horizontal="left" indent="1"/>
    </xf>
    <xf numFmtId="0" fontId="10" fillId="2" borderId="30" xfId="0" applyFont="1" applyFill="1" applyBorder="1" applyAlignment="1">
      <alignment horizontal="left" indent="1"/>
    </xf>
    <xf numFmtId="0" fontId="11" fillId="0" borderId="0" xfId="0" applyFont="1" applyAlignment="1">
      <alignment horizontal="center"/>
    </xf>
    <xf numFmtId="0" fontId="0" fillId="2" borderId="28" xfId="0" applyFill="1" applyBorder="1" applyAlignment="1">
      <alignment horizontal="center" vertical="center"/>
    </xf>
    <xf numFmtId="14" fontId="0" fillId="3" borderId="37" xfId="0" applyNumberFormat="1" applyFill="1" applyBorder="1" applyAlignment="1" applyProtection="1">
      <alignment horizontal="center"/>
      <protection locked="0"/>
    </xf>
    <xf numFmtId="14" fontId="0" fillId="3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2" fontId="0" fillId="0" borderId="9" xfId="0" applyNumberFormat="1" applyBorder="1" applyAlignment="1">
      <alignment horizontal="center"/>
    </xf>
    <xf numFmtId="0" fontId="0" fillId="2" borderId="35" xfId="0" applyFill="1" applyBorder="1" applyAlignment="1">
      <alignment horizontal="center" vertical="center"/>
    </xf>
    <xf numFmtId="2" fontId="0" fillId="0" borderId="35" xfId="0" applyNumberFormat="1" applyBorder="1" applyAlignment="1">
      <alignment horizontal="center"/>
    </xf>
    <xf numFmtId="2" fontId="14" fillId="0" borderId="0" xfId="0" applyNumberFormat="1" applyFont="1" applyProtection="1">
      <protection locked="0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2" fontId="13" fillId="0" borderId="0" xfId="0" applyNumberFormat="1" applyFont="1"/>
    <xf numFmtId="0" fontId="13" fillId="0" borderId="0" xfId="0" applyFont="1" applyAlignment="1">
      <alignment horizontal="left"/>
    </xf>
    <xf numFmtId="0" fontId="14" fillId="0" borderId="0" xfId="0" applyFont="1" applyProtection="1">
      <protection locked="0"/>
    </xf>
    <xf numFmtId="0" fontId="0" fillId="2" borderId="28" xfId="0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20" fontId="6" fillId="0" borderId="0" xfId="0" applyNumberFormat="1" applyFont="1" applyAlignment="1" applyProtection="1">
      <alignment horizontal="center"/>
      <protection locked="0"/>
    </xf>
    <xf numFmtId="2" fontId="5" fillId="0" borderId="9" xfId="0" applyNumberFormat="1" applyFont="1" applyBorder="1" applyAlignment="1">
      <alignment horizontal="center"/>
    </xf>
    <xf numFmtId="168" fontId="0" fillId="0" borderId="0" xfId="0" applyNumberFormat="1"/>
    <xf numFmtId="0" fontId="15" fillId="0" borderId="0" xfId="0" applyFont="1"/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/>
    <xf numFmtId="2" fontId="0" fillId="3" borderId="26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8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2" fontId="8" fillId="3" borderId="14" xfId="0" applyNumberFormat="1" applyFont="1" applyFill="1" applyBorder="1" applyAlignment="1" applyProtection="1">
      <alignment horizontal="left" vertical="center"/>
      <protection locked="0"/>
    </xf>
    <xf numFmtId="2" fontId="8" fillId="3" borderId="17" xfId="0" applyNumberFormat="1" applyFont="1" applyFill="1" applyBorder="1" applyAlignment="1" applyProtection="1">
      <alignment horizontal="left" vertical="center"/>
      <protection locked="0"/>
    </xf>
    <xf numFmtId="2" fontId="8" fillId="3" borderId="15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textRotation="90"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20" fontId="5" fillId="0" borderId="26" xfId="0" applyNumberFormat="1" applyFont="1" applyBorder="1" applyAlignment="1" applyProtection="1">
      <alignment horizontal="center"/>
      <protection locked="0"/>
    </xf>
    <xf numFmtId="20" fontId="5" fillId="0" borderId="24" xfId="0" applyNumberFormat="1" applyFont="1" applyBorder="1" applyAlignment="1" applyProtection="1">
      <alignment horizontal="center"/>
      <protection locked="0"/>
    </xf>
    <xf numFmtId="20" fontId="5" fillId="0" borderId="25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" fontId="7" fillId="0" borderId="0" xfId="0" applyNumberFormat="1" applyFont="1" applyAlignment="1" applyProtection="1">
      <alignment horizontal="left"/>
      <protection locked="0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3.xml"/><Relationship Id="rId1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E96AE4-DDEB-4BB2-9BB4-41E9F8571AD1}" diskRevisions="1" revisionId="150" version="2" protected="1">
  <header guid="{A62EBA34-FBDB-487B-8987-1840FF658497}" dateTime="2024-01-09T13:37:11" maxSheetId="15" userName="Bernadette Dorsch" r:id="rId13" minRId="129" maxRId="1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9E96AE4-DDEB-4BB2-9BB4-41E9F8571AD1}" dateTime="2026-01-08T08:11:59" maxSheetId="15" userName="Bernadette Dorsch" r:id="rId14" minRId="131" maxRId="15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" sId="1" numFmtId="19">
    <oc r="J5">
      <v>44927</v>
    </oc>
    <nc r="J5">
      <v>45292</v>
    </nc>
  </rcc>
  <rcc rId="130" sId="1" numFmtId="19">
    <oc r="K5">
      <v>45291</v>
    </oc>
    <nc r="K5">
      <v>45657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1">
    <oc r="B2">
      <v>2024</v>
    </oc>
    <nc r="B2">
      <v>2026</v>
    </nc>
  </rcc>
  <rcc rId="132" sId="1" numFmtId="19">
    <oc r="A21">
      <v>45519</v>
    </oc>
    <nc r="A21">
      <v>46249</v>
    </nc>
  </rcc>
  <rcc rId="133" sId="1" numFmtId="19">
    <oc r="F5">
      <v>45292</v>
    </oc>
    <nc r="F5">
      <v>46023</v>
    </nc>
  </rcc>
  <rcc rId="134" sId="1" numFmtId="19">
    <oc r="G5">
      <v>45296</v>
    </oc>
    <nc r="G5">
      <v>46027</v>
    </nc>
  </rcc>
  <rcc rId="135" sId="1" numFmtId="19">
    <oc r="J5">
      <v>45292</v>
    </oc>
    <nc r="J5">
      <v>46023</v>
    </nc>
  </rcc>
  <rcc rId="136" sId="1" numFmtId="19">
    <oc r="K5">
      <v>45657</v>
    </oc>
    <nc r="K5">
      <v>46387</v>
    </nc>
  </rcc>
  <rcc rId="137" sId="1" numFmtId="19">
    <oc r="F6">
      <v>45334</v>
    </oc>
    <nc r="F6">
      <v>46069</v>
    </nc>
  </rcc>
  <rcc rId="138" sId="1" numFmtId="19">
    <oc r="G6">
      <v>45338</v>
    </oc>
    <nc r="G6">
      <v>46073</v>
    </nc>
  </rcc>
  <rcc rId="139" sId="1" numFmtId="19">
    <oc r="F7">
      <v>45376</v>
    </oc>
    <nc r="F7">
      <v>46111</v>
    </nc>
  </rcc>
  <rcc rId="140" sId="1" numFmtId="19">
    <oc r="G7">
      <v>45388</v>
    </oc>
    <nc r="G7">
      <v>46122</v>
    </nc>
  </rcc>
  <rcc rId="141" sId="1" numFmtId="19">
    <oc r="F8">
      <v>45433</v>
    </oc>
    <nc r="F8">
      <v>46168</v>
    </nc>
  </rcc>
  <rcc rId="142" sId="1" numFmtId="19">
    <oc r="G8">
      <v>45444</v>
    </oc>
    <nc r="G8">
      <v>46178</v>
    </nc>
  </rcc>
  <rcc rId="143" sId="1" numFmtId="19">
    <oc r="F9">
      <v>45502</v>
    </oc>
    <nc r="F9">
      <v>46237</v>
    </nc>
  </rcc>
  <rcc rId="144" sId="1" numFmtId="19">
    <oc r="G9">
      <v>45544</v>
    </oc>
    <nc r="G9">
      <v>46279</v>
    </nc>
  </rcc>
  <rcc rId="145" sId="1" numFmtId="19">
    <oc r="F10">
      <v>45593</v>
    </oc>
    <nc r="F10">
      <v>46328</v>
    </nc>
  </rcc>
  <rcc rId="146" sId="1" numFmtId="19">
    <oc r="G10">
      <v>45596</v>
    </oc>
    <nc r="G10">
      <v>46332</v>
    </nc>
  </rcc>
  <rcc rId="147" sId="1" numFmtId="19">
    <oc r="F11">
      <v>45616</v>
    </oc>
    <nc r="F11">
      <v>46344</v>
    </nc>
  </rcc>
  <rcc rId="148" sId="1" numFmtId="19">
    <oc r="G11">
      <v>45616</v>
    </oc>
    <nc r="G11">
      <v>46344</v>
    </nc>
  </rcc>
  <rcc rId="149" sId="1" numFmtId="19">
    <oc r="F12">
      <v>45649</v>
    </oc>
    <nc r="F12">
      <v>46380</v>
    </nc>
  </rcc>
  <rcc rId="150" sId="1" numFmtId="19">
    <oc r="G12">
      <v>45657</v>
    </oc>
    <nc r="G12">
      <v>46387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5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40"/>
  <sheetViews>
    <sheetView showGridLines="0" tabSelected="1" zoomScaleNormal="100" workbookViewId="0">
      <selection activeCell="H18" sqref="H18"/>
    </sheetView>
  </sheetViews>
  <sheetFormatPr baseColWidth="10" defaultColWidth="9.140625" defaultRowHeight="15" x14ac:dyDescent="0.25"/>
  <cols>
    <col min="1" max="1" width="14.42578125" style="45" customWidth="1"/>
    <col min="2" max="2" width="17.42578125" bestFit="1" customWidth="1"/>
    <col min="3" max="3" width="10.140625" bestFit="1" customWidth="1"/>
    <col min="4" max="4" width="3.85546875" customWidth="1"/>
    <col min="5" max="5" width="1.85546875" customWidth="1"/>
    <col min="6" max="6" width="12" customWidth="1"/>
    <col min="7" max="7" width="12.7109375" customWidth="1"/>
    <col min="8" max="8" width="25.7109375" customWidth="1"/>
    <col min="9" max="9" width="3.5703125" customWidth="1"/>
    <col min="10" max="11" width="11.85546875" customWidth="1"/>
    <col min="12" max="12" width="7.85546875" bestFit="1" customWidth="1"/>
    <col min="13" max="13" width="9.85546875" bestFit="1" customWidth="1"/>
    <col min="14" max="14" width="10.5703125" bestFit="1" customWidth="1"/>
    <col min="15" max="15" width="15.42578125" hidden="1" customWidth="1"/>
    <col min="16" max="17" width="14.28515625" bestFit="1" customWidth="1"/>
    <col min="18" max="24" width="6.140625" customWidth="1"/>
  </cols>
  <sheetData>
    <row r="1" spans="1:24" ht="15.75" thickBot="1" x14ac:dyDescent="0.3">
      <c r="C1" s="43"/>
    </row>
    <row r="2" spans="1:24" ht="15.75" thickBot="1" x14ac:dyDescent="0.3">
      <c r="A2" s="46" t="s">
        <v>70</v>
      </c>
      <c r="B2" s="74">
        <v>2026</v>
      </c>
      <c r="F2" t="s">
        <v>85</v>
      </c>
      <c r="I2" s="43"/>
    </row>
    <row r="3" spans="1:24" ht="15.75" thickBot="1" x14ac:dyDescent="0.3">
      <c r="F3" s="101" t="s">
        <v>63</v>
      </c>
      <c r="G3" s="48"/>
      <c r="H3" s="49"/>
      <c r="J3" s="101" t="s">
        <v>95</v>
      </c>
      <c r="K3" s="48"/>
      <c r="L3" s="48"/>
      <c r="M3" s="48"/>
      <c r="N3" s="104" t="s">
        <v>97</v>
      </c>
      <c r="O3" s="48"/>
      <c r="P3" s="104" t="s">
        <v>21</v>
      </c>
      <c r="Q3" s="117" t="s">
        <v>20</v>
      </c>
      <c r="R3" s="117"/>
      <c r="S3" s="117"/>
      <c r="T3" s="117"/>
      <c r="U3" s="117"/>
      <c r="V3" s="117"/>
      <c r="W3" s="117"/>
      <c r="X3" s="99"/>
    </row>
    <row r="4" spans="1:24" ht="15.75" thickBot="1" x14ac:dyDescent="0.3">
      <c r="A4" s="102" t="s">
        <v>71</v>
      </c>
      <c r="B4" s="47"/>
      <c r="F4" s="50" t="s">
        <v>83</v>
      </c>
      <c r="G4" s="51" t="s">
        <v>81</v>
      </c>
      <c r="H4" s="52" t="s">
        <v>84</v>
      </c>
      <c r="J4" s="50" t="s">
        <v>31</v>
      </c>
      <c r="K4" s="51" t="s">
        <v>32</v>
      </c>
      <c r="L4" s="51" t="s">
        <v>20</v>
      </c>
      <c r="M4" s="51" t="s">
        <v>21</v>
      </c>
      <c r="N4" s="51" t="s">
        <v>96</v>
      </c>
      <c r="O4" s="51"/>
      <c r="P4" s="109" t="s">
        <v>1</v>
      </c>
      <c r="Q4" s="109" t="s">
        <v>1</v>
      </c>
      <c r="R4" s="51" t="s">
        <v>106</v>
      </c>
      <c r="S4" s="51" t="s">
        <v>107</v>
      </c>
      <c r="T4" s="51" t="s">
        <v>108</v>
      </c>
      <c r="U4" s="51" t="s">
        <v>109</v>
      </c>
      <c r="V4" s="51" t="s">
        <v>110</v>
      </c>
      <c r="W4" s="51" t="s">
        <v>111</v>
      </c>
      <c r="X4" s="52" t="s">
        <v>112</v>
      </c>
    </row>
    <row r="5" spans="1:24" x14ac:dyDescent="0.25">
      <c r="A5" s="54">
        <f>DATE(B2,1,1)</f>
        <v>46023</v>
      </c>
      <c r="B5" s="55" t="s">
        <v>65</v>
      </c>
      <c r="C5" s="125" t="s">
        <v>89</v>
      </c>
      <c r="F5" s="64">
        <v>46023</v>
      </c>
      <c r="G5" s="65">
        <v>46027</v>
      </c>
      <c r="H5" s="66" t="s">
        <v>82</v>
      </c>
      <c r="J5" s="105">
        <v>46023</v>
      </c>
      <c r="K5" s="106">
        <v>46387</v>
      </c>
      <c r="L5" s="107">
        <v>40</v>
      </c>
      <c r="M5" s="108">
        <f>IF(SUMPRODUCT(N(R5:X5&lt;&gt;""))=0,"",SUM(R5:X5))</f>
        <v>40</v>
      </c>
      <c r="N5" s="126">
        <f>IF(COUNTA(R5:X5)&gt;0,COUNTA(R5:X5),"")</f>
        <v>5</v>
      </c>
      <c r="O5" s="108"/>
      <c r="P5" s="108">
        <f t="shared" ref="P5:P23" si="0">IF(M5="","",IF(L5=0,0,PRODUCT(100/40*M5)))</f>
        <v>100</v>
      </c>
      <c r="Q5" s="118">
        <f t="shared" ref="Q5:Q23" si="1">IF(L5="","",PRODUCT(100/40*L5))</f>
        <v>100</v>
      </c>
      <c r="R5" s="130">
        <v>8</v>
      </c>
      <c r="S5" s="131">
        <v>8</v>
      </c>
      <c r="T5" s="131">
        <v>8</v>
      </c>
      <c r="U5" s="131">
        <v>8</v>
      </c>
      <c r="V5" s="131">
        <v>8</v>
      </c>
      <c r="W5" s="131"/>
      <c r="X5" s="132"/>
    </row>
    <row r="6" spans="1:24" x14ac:dyDescent="0.25">
      <c r="A6" s="54">
        <f>DATE(B2,1,6)</f>
        <v>46028</v>
      </c>
      <c r="B6" s="56" t="s">
        <v>72</v>
      </c>
      <c r="F6" s="67">
        <v>46069</v>
      </c>
      <c r="G6" s="68">
        <v>46073</v>
      </c>
      <c r="H6" s="69" t="s">
        <v>98</v>
      </c>
      <c r="J6" s="105" t="s">
        <v>105</v>
      </c>
      <c r="K6" s="106"/>
      <c r="L6" s="107"/>
      <c r="M6" s="108" t="str">
        <f>IF(SUMPRODUCT(N(R6:X6&lt;&gt;""))=0,"",SUM(R6:X6))</f>
        <v/>
      </c>
      <c r="N6" s="126" t="str">
        <f t="shared" ref="N6:N23" si="2">IF(COUNTA(R6:X6)&gt;0,COUNTA(R6:X6),"")</f>
        <v/>
      </c>
      <c r="O6" s="108"/>
      <c r="P6" s="98" t="str">
        <f t="shared" si="0"/>
        <v/>
      </c>
      <c r="Q6" s="119" t="str">
        <f t="shared" si="1"/>
        <v/>
      </c>
      <c r="R6" s="133"/>
      <c r="S6" s="134"/>
      <c r="T6" s="134"/>
      <c r="U6" s="134"/>
      <c r="V6" s="134"/>
      <c r="W6" s="134"/>
      <c r="X6" s="135"/>
    </row>
    <row r="7" spans="1:24" x14ac:dyDescent="0.25">
      <c r="A7" s="54">
        <f>A8-2</f>
        <v>46115</v>
      </c>
      <c r="B7" s="56" t="s">
        <v>73</v>
      </c>
      <c r="F7" s="67">
        <v>46111</v>
      </c>
      <c r="G7" s="68">
        <v>46122</v>
      </c>
      <c r="H7" s="69" t="s">
        <v>99</v>
      </c>
      <c r="J7" s="67"/>
      <c r="K7" s="63"/>
      <c r="L7" s="63"/>
      <c r="M7" s="108" t="str">
        <f t="shared" ref="M7:M23" si="3">IF(SUMPRODUCT(N(R7:X7&lt;&gt;""))=0,"",SUM(R7:X7))</f>
        <v/>
      </c>
      <c r="N7" s="126" t="str">
        <f t="shared" si="2"/>
        <v/>
      </c>
      <c r="O7" s="108" t="str">
        <f t="shared" ref="O7:O23" si="4">IFERROR(IF(M7="","",M7/N7),0)</f>
        <v/>
      </c>
      <c r="P7" s="98" t="str">
        <f t="shared" si="0"/>
        <v/>
      </c>
      <c r="Q7" s="119" t="str">
        <f t="shared" si="1"/>
        <v/>
      </c>
      <c r="R7" s="133"/>
      <c r="S7" s="134"/>
      <c r="T7" s="134"/>
      <c r="U7" s="134"/>
      <c r="V7" s="134"/>
      <c r="W7" s="134"/>
      <c r="X7" s="135"/>
    </row>
    <row r="8" spans="1:24" x14ac:dyDescent="0.25">
      <c r="A8" s="54">
        <f>DATE(B2,IF(A31&gt; 31,4,3),IF(A31-31 &lt; 1,A31,A31-31))</f>
        <v>46117</v>
      </c>
      <c r="B8" s="56" t="s">
        <v>86</v>
      </c>
      <c r="F8" s="67">
        <v>46168</v>
      </c>
      <c r="G8" s="68">
        <v>46178</v>
      </c>
      <c r="H8" s="69" t="s">
        <v>100</v>
      </c>
      <c r="J8" s="67"/>
      <c r="K8" s="63"/>
      <c r="L8" s="63"/>
      <c r="M8" s="108" t="str">
        <f t="shared" si="3"/>
        <v/>
      </c>
      <c r="N8" s="126" t="str">
        <f t="shared" si="2"/>
        <v/>
      </c>
      <c r="O8" s="108" t="str">
        <f t="shared" si="4"/>
        <v/>
      </c>
      <c r="P8" s="98" t="str">
        <f t="shared" si="0"/>
        <v/>
      </c>
      <c r="Q8" s="119" t="str">
        <f t="shared" si="1"/>
        <v/>
      </c>
      <c r="R8" s="133"/>
      <c r="S8" s="134"/>
      <c r="T8" s="134"/>
      <c r="U8" s="134"/>
      <c r="V8" s="134"/>
      <c r="W8" s="134"/>
      <c r="X8" s="135"/>
    </row>
    <row r="9" spans="1:24" x14ac:dyDescent="0.25">
      <c r="A9" s="54">
        <f>A8+1</f>
        <v>46118</v>
      </c>
      <c r="B9" s="56" t="s">
        <v>74</v>
      </c>
      <c r="F9" s="67">
        <v>46237</v>
      </c>
      <c r="G9" s="68">
        <v>46279</v>
      </c>
      <c r="H9" s="69" t="s">
        <v>101</v>
      </c>
      <c r="J9" s="67"/>
      <c r="K9" s="63"/>
      <c r="L9" s="63"/>
      <c r="M9" s="108" t="str">
        <f t="shared" si="3"/>
        <v/>
      </c>
      <c r="N9" s="126" t="str">
        <f t="shared" si="2"/>
        <v/>
      </c>
      <c r="O9" s="108" t="str">
        <f t="shared" si="4"/>
        <v/>
      </c>
      <c r="P9" s="98" t="str">
        <f t="shared" si="0"/>
        <v/>
      </c>
      <c r="Q9" s="119" t="str">
        <f t="shared" si="1"/>
        <v/>
      </c>
      <c r="R9" s="133"/>
      <c r="S9" s="134"/>
      <c r="T9" s="134"/>
      <c r="U9" s="134"/>
      <c r="V9" s="134"/>
      <c r="W9" s="134"/>
      <c r="X9" s="135"/>
    </row>
    <row r="10" spans="1:24" x14ac:dyDescent="0.25">
      <c r="A10" s="54">
        <f>DATE(B2,5,1)</f>
        <v>46143</v>
      </c>
      <c r="B10" s="56" t="s">
        <v>64</v>
      </c>
      <c r="F10" s="67">
        <v>46328</v>
      </c>
      <c r="G10" s="68">
        <v>46332</v>
      </c>
      <c r="H10" s="69" t="s">
        <v>102</v>
      </c>
      <c r="J10" s="70"/>
      <c r="K10" s="63"/>
      <c r="L10" s="63"/>
      <c r="M10" s="108" t="str">
        <f t="shared" si="3"/>
        <v/>
      </c>
      <c r="N10" s="126" t="str">
        <f t="shared" si="2"/>
        <v/>
      </c>
      <c r="O10" s="108" t="str">
        <f t="shared" si="4"/>
        <v/>
      </c>
      <c r="P10" s="98" t="str">
        <f t="shared" si="0"/>
        <v/>
      </c>
      <c r="Q10" s="119" t="str">
        <f t="shared" si="1"/>
        <v/>
      </c>
      <c r="R10" s="133"/>
      <c r="S10" s="134"/>
      <c r="T10" s="134"/>
      <c r="U10" s="134"/>
      <c r="V10" s="134"/>
      <c r="W10" s="134"/>
      <c r="X10" s="135"/>
    </row>
    <row r="11" spans="1:24" x14ac:dyDescent="0.25">
      <c r="A11" s="54">
        <f>A8+39</f>
        <v>46156</v>
      </c>
      <c r="B11" s="56" t="s">
        <v>75</v>
      </c>
      <c r="F11" s="67">
        <v>46344</v>
      </c>
      <c r="G11" s="68">
        <v>46344</v>
      </c>
      <c r="H11" s="69" t="s">
        <v>103</v>
      </c>
      <c r="J11" s="70"/>
      <c r="K11" s="63"/>
      <c r="L11" s="63"/>
      <c r="M11" s="108" t="str">
        <f t="shared" si="3"/>
        <v/>
      </c>
      <c r="N11" s="126" t="str">
        <f t="shared" si="2"/>
        <v/>
      </c>
      <c r="O11" s="108" t="str">
        <f t="shared" si="4"/>
        <v/>
      </c>
      <c r="P11" s="98" t="str">
        <f t="shared" si="0"/>
        <v/>
      </c>
      <c r="Q11" s="119" t="str">
        <f t="shared" si="1"/>
        <v/>
      </c>
      <c r="R11" s="133"/>
      <c r="S11" s="134"/>
      <c r="T11" s="134"/>
      <c r="U11" s="134"/>
      <c r="V11" s="134"/>
      <c r="W11" s="134"/>
      <c r="X11" s="135"/>
    </row>
    <row r="12" spans="1:24" x14ac:dyDescent="0.25">
      <c r="A12" s="54">
        <f>A8+49</f>
        <v>46166</v>
      </c>
      <c r="B12" s="56" t="s">
        <v>87</v>
      </c>
      <c r="F12" s="67">
        <v>46380</v>
      </c>
      <c r="G12" s="68">
        <v>46387</v>
      </c>
      <c r="H12" s="69" t="s">
        <v>82</v>
      </c>
      <c r="J12" s="70"/>
      <c r="K12" s="63"/>
      <c r="L12" s="63"/>
      <c r="M12" s="108" t="str">
        <f t="shared" si="3"/>
        <v/>
      </c>
      <c r="N12" s="126" t="str">
        <f t="shared" si="2"/>
        <v/>
      </c>
      <c r="O12" s="108" t="str">
        <f t="shared" si="4"/>
        <v/>
      </c>
      <c r="P12" s="98" t="str">
        <f t="shared" si="0"/>
        <v/>
      </c>
      <c r="Q12" s="119" t="str">
        <f t="shared" si="1"/>
        <v/>
      </c>
      <c r="R12" s="133"/>
      <c r="S12" s="134"/>
      <c r="T12" s="134"/>
      <c r="U12" s="134"/>
      <c r="V12" s="134"/>
      <c r="W12" s="134"/>
      <c r="X12" s="135"/>
    </row>
    <row r="13" spans="1:24" x14ac:dyDescent="0.25">
      <c r="A13" s="54">
        <f>A12+1</f>
        <v>46167</v>
      </c>
      <c r="B13" s="56" t="s">
        <v>76</v>
      </c>
      <c r="F13" s="70"/>
      <c r="G13" s="63"/>
      <c r="H13" s="69"/>
      <c r="J13" s="70"/>
      <c r="K13" s="63"/>
      <c r="L13" s="63"/>
      <c r="M13" s="108" t="str">
        <f t="shared" si="3"/>
        <v/>
      </c>
      <c r="N13" s="126" t="str">
        <f t="shared" si="2"/>
        <v/>
      </c>
      <c r="O13" s="108" t="str">
        <f t="shared" si="4"/>
        <v/>
      </c>
      <c r="P13" s="98" t="str">
        <f t="shared" si="0"/>
        <v/>
      </c>
      <c r="Q13" s="119" t="str">
        <f t="shared" si="1"/>
        <v/>
      </c>
      <c r="R13" s="133"/>
      <c r="S13" s="134"/>
      <c r="T13" s="134"/>
      <c r="U13" s="134"/>
      <c r="V13" s="134"/>
      <c r="W13" s="134"/>
      <c r="X13" s="135"/>
    </row>
    <row r="14" spans="1:24" x14ac:dyDescent="0.25">
      <c r="A14" s="54">
        <f>A8+60</f>
        <v>46177</v>
      </c>
      <c r="B14" s="56" t="s">
        <v>77</v>
      </c>
      <c r="F14" s="70"/>
      <c r="G14" s="63"/>
      <c r="H14" s="69"/>
      <c r="J14" s="70"/>
      <c r="K14" s="63"/>
      <c r="L14" s="63"/>
      <c r="M14" s="108" t="str">
        <f t="shared" si="3"/>
        <v/>
      </c>
      <c r="N14" s="126" t="str">
        <f t="shared" si="2"/>
        <v/>
      </c>
      <c r="O14" s="108" t="str">
        <f t="shared" si="4"/>
        <v/>
      </c>
      <c r="P14" s="98" t="str">
        <f t="shared" si="0"/>
        <v/>
      </c>
      <c r="Q14" s="119" t="str">
        <f t="shared" si="1"/>
        <v/>
      </c>
      <c r="R14" s="133"/>
      <c r="S14" s="134"/>
      <c r="T14" s="134"/>
      <c r="U14" s="134"/>
      <c r="V14" s="134"/>
      <c r="W14" s="134"/>
      <c r="X14" s="135"/>
    </row>
    <row r="15" spans="1:24" x14ac:dyDescent="0.25">
      <c r="A15" s="54">
        <f>DATE(B2,10,3)</f>
        <v>46298</v>
      </c>
      <c r="B15" s="56" t="s">
        <v>66</v>
      </c>
      <c r="F15" s="70"/>
      <c r="G15" s="63"/>
      <c r="H15" s="69"/>
      <c r="J15" s="70"/>
      <c r="K15" s="63"/>
      <c r="L15" s="63"/>
      <c r="M15" s="108" t="str">
        <f t="shared" si="3"/>
        <v/>
      </c>
      <c r="N15" s="126" t="str">
        <f t="shared" si="2"/>
        <v/>
      </c>
      <c r="O15" s="108" t="str">
        <f t="shared" si="4"/>
        <v/>
      </c>
      <c r="P15" s="98" t="str">
        <f t="shared" si="0"/>
        <v/>
      </c>
      <c r="Q15" s="119" t="str">
        <f t="shared" si="1"/>
        <v/>
      </c>
      <c r="R15" s="133"/>
      <c r="S15" s="134"/>
      <c r="T15" s="134"/>
      <c r="U15" s="134"/>
      <c r="V15" s="134"/>
      <c r="W15" s="134"/>
      <c r="X15" s="135"/>
    </row>
    <row r="16" spans="1:24" x14ac:dyDescent="0.25">
      <c r="A16" s="54">
        <f>DATE(B2,11,1)</f>
        <v>46327</v>
      </c>
      <c r="B16" s="56" t="s">
        <v>67</v>
      </c>
      <c r="F16" s="70"/>
      <c r="G16" s="63"/>
      <c r="H16" s="69"/>
      <c r="J16" s="70"/>
      <c r="K16" s="63"/>
      <c r="L16" s="63"/>
      <c r="M16" s="108" t="str">
        <f t="shared" si="3"/>
        <v/>
      </c>
      <c r="N16" s="126" t="str">
        <f t="shared" si="2"/>
        <v/>
      </c>
      <c r="O16" s="108" t="str">
        <f t="shared" si="4"/>
        <v/>
      </c>
      <c r="P16" s="98" t="str">
        <f t="shared" si="0"/>
        <v/>
      </c>
      <c r="Q16" s="119" t="str">
        <f t="shared" si="1"/>
        <v/>
      </c>
      <c r="R16" s="133"/>
      <c r="S16" s="134"/>
      <c r="T16" s="134"/>
      <c r="U16" s="134"/>
      <c r="V16" s="134"/>
      <c r="W16" s="134"/>
      <c r="X16" s="135"/>
    </row>
    <row r="17" spans="1:24" x14ac:dyDescent="0.25">
      <c r="A17" s="54">
        <f>DATE(B2,12,24)</f>
        <v>46380</v>
      </c>
      <c r="B17" s="56" t="s">
        <v>80</v>
      </c>
      <c r="F17" s="70"/>
      <c r="G17" s="63"/>
      <c r="H17" s="69"/>
      <c r="J17" s="70"/>
      <c r="K17" s="63"/>
      <c r="L17" s="63"/>
      <c r="M17" s="108" t="str">
        <f t="shared" si="3"/>
        <v/>
      </c>
      <c r="N17" s="126" t="str">
        <f t="shared" si="2"/>
        <v/>
      </c>
      <c r="O17" s="108" t="str">
        <f t="shared" si="4"/>
        <v/>
      </c>
      <c r="P17" s="98" t="str">
        <f t="shared" si="0"/>
        <v/>
      </c>
      <c r="Q17" s="119" t="str">
        <f t="shared" si="1"/>
        <v/>
      </c>
      <c r="R17" s="133"/>
      <c r="S17" s="134"/>
      <c r="T17" s="134"/>
      <c r="U17" s="134"/>
      <c r="V17" s="134"/>
      <c r="W17" s="134"/>
      <c r="X17" s="135"/>
    </row>
    <row r="18" spans="1:24" x14ac:dyDescent="0.25">
      <c r="A18" s="54">
        <f>DATE(B2,12,25)</f>
        <v>46381</v>
      </c>
      <c r="B18" s="56" t="s">
        <v>78</v>
      </c>
      <c r="F18" s="70"/>
      <c r="G18" s="63"/>
      <c r="H18" s="69"/>
      <c r="J18" s="70"/>
      <c r="K18" s="63"/>
      <c r="L18" s="63"/>
      <c r="M18" s="108" t="str">
        <f t="shared" si="3"/>
        <v/>
      </c>
      <c r="N18" s="126" t="str">
        <f t="shared" si="2"/>
        <v/>
      </c>
      <c r="O18" s="108" t="str">
        <f t="shared" si="4"/>
        <v/>
      </c>
      <c r="P18" s="98" t="str">
        <f t="shared" si="0"/>
        <v/>
      </c>
      <c r="Q18" s="119" t="str">
        <f t="shared" si="1"/>
        <v/>
      </c>
      <c r="R18" s="133"/>
      <c r="S18" s="134"/>
      <c r="T18" s="134"/>
      <c r="U18" s="134"/>
      <c r="V18" s="134"/>
      <c r="W18" s="134"/>
      <c r="X18" s="135"/>
    </row>
    <row r="19" spans="1:24" x14ac:dyDescent="0.25">
      <c r="A19" s="54">
        <f>DATE(B2,12,26)</f>
        <v>46382</v>
      </c>
      <c r="B19" s="56" t="s">
        <v>79</v>
      </c>
      <c r="F19" s="70"/>
      <c r="G19" s="63"/>
      <c r="H19" s="69"/>
      <c r="J19" s="70"/>
      <c r="K19" s="63"/>
      <c r="L19" s="63"/>
      <c r="M19" s="108" t="str">
        <f t="shared" si="3"/>
        <v/>
      </c>
      <c r="N19" s="126" t="str">
        <f t="shared" si="2"/>
        <v/>
      </c>
      <c r="O19" s="108" t="str">
        <f t="shared" si="4"/>
        <v/>
      </c>
      <c r="P19" s="98" t="str">
        <f t="shared" si="0"/>
        <v/>
      </c>
      <c r="Q19" s="119" t="str">
        <f t="shared" si="1"/>
        <v/>
      </c>
      <c r="R19" s="133"/>
      <c r="S19" s="134"/>
      <c r="T19" s="134"/>
      <c r="U19" s="134"/>
      <c r="V19" s="134"/>
      <c r="W19" s="134"/>
      <c r="X19" s="135"/>
    </row>
    <row r="20" spans="1:24" x14ac:dyDescent="0.25">
      <c r="A20" s="54">
        <f>DATE(B2,12,31)</f>
        <v>46387</v>
      </c>
      <c r="B20" s="56" t="s">
        <v>68</v>
      </c>
      <c r="F20" s="70"/>
      <c r="G20" s="63"/>
      <c r="H20" s="69"/>
      <c r="J20" s="70"/>
      <c r="K20" s="63"/>
      <c r="L20" s="63"/>
      <c r="M20" s="108" t="str">
        <f t="shared" si="3"/>
        <v/>
      </c>
      <c r="N20" s="126" t="str">
        <f t="shared" si="2"/>
        <v/>
      </c>
      <c r="O20" s="108" t="str">
        <f t="shared" si="4"/>
        <v/>
      </c>
      <c r="P20" s="98" t="str">
        <f t="shared" si="0"/>
        <v/>
      </c>
      <c r="Q20" s="119" t="str">
        <f t="shared" si="1"/>
        <v/>
      </c>
      <c r="R20" s="133"/>
      <c r="S20" s="134"/>
      <c r="T20" s="134"/>
      <c r="U20" s="134"/>
      <c r="V20" s="134"/>
      <c r="W20" s="134"/>
      <c r="X20" s="135"/>
    </row>
    <row r="21" spans="1:24" x14ac:dyDescent="0.25">
      <c r="A21" s="67">
        <v>46249</v>
      </c>
      <c r="B21" s="69" t="s">
        <v>104</v>
      </c>
      <c r="C21" s="125" t="s">
        <v>88</v>
      </c>
      <c r="F21" s="70"/>
      <c r="G21" s="63"/>
      <c r="H21" s="69"/>
      <c r="I21" s="43"/>
      <c r="J21" s="70"/>
      <c r="K21" s="63"/>
      <c r="L21" s="63"/>
      <c r="M21" s="108" t="str">
        <f t="shared" si="3"/>
        <v/>
      </c>
      <c r="N21" s="126" t="str">
        <f t="shared" si="2"/>
        <v/>
      </c>
      <c r="O21" s="108" t="str">
        <f t="shared" si="4"/>
        <v/>
      </c>
      <c r="P21" s="98" t="str">
        <f t="shared" si="0"/>
        <v/>
      </c>
      <c r="Q21" s="119" t="str">
        <f t="shared" si="1"/>
        <v/>
      </c>
      <c r="R21" s="133"/>
      <c r="S21" s="134"/>
      <c r="T21" s="134"/>
      <c r="U21" s="134"/>
      <c r="V21" s="134"/>
      <c r="W21" s="134"/>
      <c r="X21" s="135"/>
    </row>
    <row r="22" spans="1:24" x14ac:dyDescent="0.25">
      <c r="A22" s="70"/>
      <c r="B22" s="69"/>
      <c r="F22" s="70"/>
      <c r="G22" s="63"/>
      <c r="H22" s="69"/>
      <c r="J22" s="70"/>
      <c r="K22" s="63"/>
      <c r="L22" s="63"/>
      <c r="M22" s="108" t="str">
        <f t="shared" si="3"/>
        <v/>
      </c>
      <c r="N22" s="126" t="str">
        <f t="shared" si="2"/>
        <v/>
      </c>
      <c r="O22" s="108" t="str">
        <f t="shared" si="4"/>
        <v/>
      </c>
      <c r="P22" s="98" t="str">
        <f t="shared" si="0"/>
        <v/>
      </c>
      <c r="Q22" s="119" t="str">
        <f t="shared" si="1"/>
        <v/>
      </c>
      <c r="R22" s="133"/>
      <c r="S22" s="134"/>
      <c r="T22" s="134"/>
      <c r="U22" s="134"/>
      <c r="V22" s="134"/>
      <c r="W22" s="134"/>
      <c r="X22" s="135"/>
    </row>
    <row r="23" spans="1:24" ht="15.75" thickBot="1" x14ac:dyDescent="0.3">
      <c r="A23" s="70"/>
      <c r="B23" s="69"/>
      <c r="F23" s="71"/>
      <c r="G23" s="72"/>
      <c r="H23" s="73"/>
      <c r="J23" s="71"/>
      <c r="K23" s="72"/>
      <c r="L23" s="72"/>
      <c r="M23" s="108" t="str">
        <f t="shared" si="3"/>
        <v/>
      </c>
      <c r="N23" s="126" t="str">
        <f t="shared" si="2"/>
        <v/>
      </c>
      <c r="O23" s="110" t="str">
        <f t="shared" si="4"/>
        <v/>
      </c>
      <c r="P23" s="100" t="str">
        <f t="shared" si="0"/>
        <v/>
      </c>
      <c r="Q23" s="120" t="str">
        <f t="shared" si="1"/>
        <v/>
      </c>
      <c r="R23" s="136"/>
      <c r="S23" s="137"/>
      <c r="T23" s="137"/>
      <c r="U23" s="137"/>
      <c r="V23" s="137"/>
      <c r="W23" s="137"/>
      <c r="X23" s="138"/>
    </row>
    <row r="24" spans="1:24" x14ac:dyDescent="0.25">
      <c r="A24" s="70"/>
      <c r="B24" s="69"/>
      <c r="V24" s="43"/>
    </row>
    <row r="25" spans="1:24" ht="15.75" thickBot="1" x14ac:dyDescent="0.3">
      <c r="A25" s="71"/>
      <c r="B25" s="75"/>
      <c r="V25" s="43"/>
    </row>
    <row r="26" spans="1:24" x14ac:dyDescent="0.25">
      <c r="V26" s="43"/>
    </row>
    <row r="27" spans="1:24" x14ac:dyDescent="0.25">
      <c r="A27" s="115" t="s">
        <v>90</v>
      </c>
      <c r="B27" s="113"/>
      <c r="V27" s="43"/>
    </row>
    <row r="28" spans="1:24" x14ac:dyDescent="0.25">
      <c r="A28" s="113">
        <f>INT(B2/100)</f>
        <v>20</v>
      </c>
      <c r="B28" s="113"/>
      <c r="V28" s="43"/>
    </row>
    <row r="29" spans="1:24" x14ac:dyDescent="0.25">
      <c r="A29" s="113">
        <f>MOD(19*MOD(B2,19)+A28-INT(A28/4)-INT((A28-INT((A28+8)/25)+1)/3)+15,30)</f>
        <v>12</v>
      </c>
      <c r="B29" s="113"/>
      <c r="V29" s="43"/>
    </row>
    <row r="30" spans="1:24" x14ac:dyDescent="0.25">
      <c r="A30" s="113">
        <f>MOD(32+2*MOD(A28,4)+2*INT(MOD(B2,100)/4)-A29-MOD(MOD(B2,100),4),7)</f>
        <v>2</v>
      </c>
      <c r="B30" s="113"/>
      <c r="V30" s="43"/>
    </row>
    <row r="31" spans="1:24" x14ac:dyDescent="0.25">
      <c r="A31" s="113">
        <f>A29+A30-7*INT((MOD(B2,19)+11*A29+22*A30)/451)+22</f>
        <v>36</v>
      </c>
      <c r="B31" s="113"/>
      <c r="V31" s="43"/>
    </row>
    <row r="32" spans="1:24" x14ac:dyDescent="0.25">
      <c r="V32" s="43"/>
    </row>
    <row r="33" spans="22:22" x14ac:dyDescent="0.25">
      <c r="V33" s="43"/>
    </row>
    <row r="34" spans="22:22" x14ac:dyDescent="0.25">
      <c r="V34" s="43"/>
    </row>
    <row r="35" spans="22:22" x14ac:dyDescent="0.25">
      <c r="V35" s="43"/>
    </row>
    <row r="36" spans="22:22" x14ac:dyDescent="0.25">
      <c r="V36" s="43"/>
    </row>
    <row r="37" spans="22:22" x14ac:dyDescent="0.25">
      <c r="V37" s="43"/>
    </row>
    <row r="38" spans="22:22" x14ac:dyDescent="0.25">
      <c r="V38" s="43"/>
    </row>
    <row r="39" spans="22:22" x14ac:dyDescent="0.25">
      <c r="V39" s="43"/>
    </row>
    <row r="40" spans="22:22" x14ac:dyDescent="0.25">
      <c r="V40" s="43"/>
    </row>
  </sheetData>
  <sheetProtection password="EA03" sheet="1" objects="1" scenarios="1"/>
  <customSheetViews>
    <customSheetView guid="{9BA2E13A-AAE8-4C58-8630-9A8E165E197C}" showGridLines="0" hiddenColumns="1">
      <selection activeCell="G5" sqref="G5"/>
      <pageMargins left="0.7" right="0.7" top="0.75" bottom="0.75" header="0.3" footer="0.3"/>
      <pageSetup paperSize="9" scale="58" orientation="landscape" r:id="rId1"/>
    </customSheetView>
    <customSheetView guid="{8E94FA4E-A571-4056-B9A2-602B803D996C}" showGridLines="0" hiddenColumns="1">
      <selection activeCell="H12" sqref="H12"/>
      <pageMargins left="0.7" right="0.7" top="0.75" bottom="0.75" header="0.3" footer="0.3"/>
      <pageSetup paperSize="9" scale="58" orientation="landscape" r:id="rId2"/>
    </customSheetView>
    <customSheetView guid="{819C7080-2521-485D-9636-9702662E85F1}" showGridLines="0" hiddenColumns="1">
      <selection activeCell="J13" sqref="J13"/>
      <pageMargins left="0.7" right="0.7" top="0.75" bottom="0.75" header="0.3" footer="0.3"/>
      <pageSetup paperSize="9" scale="58" orientation="landscape" r:id="rId3"/>
    </customSheetView>
  </customSheetViews>
  <pageMargins left="0.7" right="0.7" top="0.75" bottom="0.75" header="0.3" footer="0.3"/>
  <pageSetup paperSize="9" scale="58" orientation="landscape" r:id="rId4"/>
  <ignoredErrors>
    <ignoredError sqref="M5:M2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39</v>
      </c>
      <c r="B1" s="171"/>
      <c r="C1" s="171"/>
      <c r="D1" s="84">
        <f>Einstellungen!B2</f>
        <v>2026</v>
      </c>
      <c r="E1" s="85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Jan!A2+7</f>
        <v>8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46235</v>
      </c>
      <c r="B4" s="88">
        <f t="shared" ref="B4:B34" si="1">IF(DATE($D$1,$A$2,ROW()-3)&lt;=DATE(YEAR(DATE($D$1,$A$2,1)),MONTH(DATE($D$1,$A$2,1))+1,0),DATE($D$1,$A$2,ROW()-3),"")</f>
        <v>46235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0</v>
      </c>
      <c r="Q4" s="103" t="str">
        <f>IFERROR(VLOOKUP($B4,Einstellungen!$A$5:$B$25,2,FALSE),"")</f>
        <v/>
      </c>
      <c r="R4">
        <f t="shared" ref="R4:R34" si="2">IFERROR(WEEKDAY(B4,2),"")</f>
        <v>6</v>
      </c>
      <c r="S4">
        <f t="shared" ref="S4:S34" si="3">IF(N4&lt;&gt;"",P4,0)</f>
        <v>0</v>
      </c>
      <c r="T4" t="str">
        <f t="shared" ref="T4:T34" si="4">TEXT(A4,"TTT")</f>
        <v>Sa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>
        <f>IF($T4=Z$3,IF(OR($Q4&lt;&gt;"",$R4&gt;7),"",IFERROR(IF($B4&lt;=INDEX(Einstellungen!$J$5:$X$23,MATCH($B4,Einstellungen!$J$5:$J$23,1),2),VLOOKUP($B4,Einstellungen!$J$5:$X$23,Z$2,1),""),"")),"")</f>
        <v>0</v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46236</v>
      </c>
      <c r="B5" s="88">
        <f t="shared" si="1"/>
        <v>46236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0</v>
      </c>
      <c r="Q5" s="103" t="str">
        <f>IFERROR(VLOOKUP($B5,Einstellungen!$A$5:$B$25,2,FALSE),"")</f>
        <v/>
      </c>
      <c r="R5">
        <f t="shared" si="2"/>
        <v>7</v>
      </c>
      <c r="S5">
        <f t="shared" si="3"/>
        <v>0</v>
      </c>
      <c r="T5" t="str">
        <f t="shared" si="4"/>
        <v>So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>
        <f>IF($T5=AA$3,IF(OR($Q5&lt;&gt;"",$R5&gt;7),"",IFERROR(IF($B5&lt;=INDEX(Einstellungen!$J$5:$X$23,MATCH($B5,Einstellungen!$J$5:$J$23,1),2),VLOOKUP($B5,Einstellungen!$J$5:$X$23,AA$2,1),""),"")),"")</f>
        <v>0</v>
      </c>
    </row>
    <row r="6" spans="1:28" x14ac:dyDescent="0.25">
      <c r="A6" s="53">
        <f t="shared" si="0"/>
        <v>46237</v>
      </c>
      <c r="B6" s="88">
        <f t="shared" si="1"/>
        <v>46237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Sommerferien</v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1</v>
      </c>
      <c r="S6">
        <f t="shared" si="3"/>
        <v>0</v>
      </c>
      <c r="T6" t="str">
        <f t="shared" si="4"/>
        <v>Mo</v>
      </c>
      <c r="U6" s="124">
        <f>IF($T6=U$3,IF(OR($Q6&lt;&gt;"",$R6&gt;7),"",IFERROR(IF($B6&lt;=INDEX(Einstellungen!$J$5:$X$23,MATCH($B6,Einstellungen!$J$5:$J$23,1),2),VLOOKUP($B6,Einstellungen!$J$5:$X$23,U$2,1),""),"")),"")</f>
        <v>8</v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46238</v>
      </c>
      <c r="B7" s="88">
        <f t="shared" si="1"/>
        <v>46238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Sommerferien</v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2</v>
      </c>
      <c r="S7">
        <f t="shared" si="3"/>
        <v>0</v>
      </c>
      <c r="T7" t="str">
        <f t="shared" si="4"/>
        <v>Di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>
        <f>IF($T7=V$3,IF(OR($Q7&lt;&gt;"",$R7&gt;7),"",IFERROR(IF($B7&lt;=INDEX(Einstellungen!$J$5:$X$23,MATCH($B7,Einstellungen!$J$5:$J$23,1),2),VLOOKUP($B7,Einstellungen!$J$5:$X$23,V$2,1),""),"")),"")</f>
        <v>8</v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46239</v>
      </c>
      <c r="B8" s="88">
        <f t="shared" si="1"/>
        <v>46239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Sommerferien</v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3</v>
      </c>
      <c r="S8">
        <f t="shared" si="3"/>
        <v>0</v>
      </c>
      <c r="T8" t="str">
        <f t="shared" si="4"/>
        <v>Mi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>
        <f>IF($T8=W$3,IF(OR($Q8&lt;&gt;"",$R8&gt;7),"",IFERROR(IF($B8&lt;=INDEX(Einstellungen!$J$5:$X$23,MATCH($B8,Einstellungen!$J$5:$J$23,1),2),VLOOKUP($B8,Einstellungen!$J$5:$X$23,W$2,1),""),"")),"")</f>
        <v>8</v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46240</v>
      </c>
      <c r="B9" s="88">
        <f t="shared" si="1"/>
        <v>46240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>Sommerferien</v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4</v>
      </c>
      <c r="S9">
        <f t="shared" si="3"/>
        <v>0</v>
      </c>
      <c r="T9" t="str">
        <f t="shared" si="4"/>
        <v>Do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>
        <f>IF($T9=X$3,IF(OR($Q9&lt;&gt;"",$R9&gt;7),"",IFERROR(IF($B9&lt;=INDEX(Einstellungen!$J$5:$X$23,MATCH($B9,Einstellungen!$J$5:$J$23,1),2),VLOOKUP($B9,Einstellungen!$J$5:$X$23,X$2,1),""),"")),"")</f>
        <v>8</v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46241</v>
      </c>
      <c r="B10" s="88">
        <f t="shared" si="1"/>
        <v>46241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>Sommerferien</v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5</v>
      </c>
      <c r="S10">
        <f t="shared" si="3"/>
        <v>0</v>
      </c>
      <c r="T10" t="str">
        <f t="shared" si="4"/>
        <v>Fr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>
        <f>IF($T10=Y$3,IF(OR($Q10&lt;&gt;"",$R10&gt;7),"",IFERROR(IF($B10&lt;=INDEX(Einstellungen!$J$5:$X$23,MATCH($B10,Einstellungen!$J$5:$J$23,1),2),VLOOKUP($B10,Einstellungen!$J$5:$X$23,Y$2,1),""),"")),"")</f>
        <v>8</v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46242</v>
      </c>
      <c r="B11" s="88">
        <f t="shared" si="1"/>
        <v>46242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>Sommerferien</v>
      </c>
      <c r="P11" s="45">
        <f t="shared" si="7"/>
        <v>0</v>
      </c>
      <c r="Q11" s="103" t="str">
        <f>IFERROR(VLOOKUP($B11,Einstellungen!$A$5:$B$25,2,FALSE),"")</f>
        <v/>
      </c>
      <c r="R11">
        <f t="shared" si="2"/>
        <v>6</v>
      </c>
      <c r="S11">
        <f t="shared" si="3"/>
        <v>0</v>
      </c>
      <c r="T11" t="str">
        <f t="shared" si="4"/>
        <v>Sa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>
        <f>IF($T11=Z$3,IF(OR($Q11&lt;&gt;"",$R11&gt;7),"",IFERROR(IF($B11&lt;=INDEX(Einstellungen!$J$5:$X$23,MATCH($B11,Einstellungen!$J$5:$J$23,1),2),VLOOKUP($B11,Einstellungen!$J$5:$X$23,Z$2,1),""),"")),"")</f>
        <v>0</v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46243</v>
      </c>
      <c r="B12" s="88">
        <f t="shared" si="1"/>
        <v>46243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>Sommerferien</v>
      </c>
      <c r="P12" s="45">
        <f t="shared" si="7"/>
        <v>0</v>
      </c>
      <c r="Q12" s="103" t="str">
        <f>IFERROR(VLOOKUP($B12,Einstellungen!$A$5:$B$25,2,FALSE),"")</f>
        <v/>
      </c>
      <c r="R12">
        <f t="shared" si="2"/>
        <v>7</v>
      </c>
      <c r="S12">
        <f t="shared" si="3"/>
        <v>0</v>
      </c>
      <c r="T12" t="str">
        <f t="shared" si="4"/>
        <v>So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>
        <f>IF($T12=AA$3,IF(OR($Q12&lt;&gt;"",$R12&gt;7),"",IFERROR(IF($B12&lt;=INDEX(Einstellungen!$J$5:$X$23,MATCH($B12,Einstellungen!$J$5:$J$23,1),2),VLOOKUP($B12,Einstellungen!$J$5:$X$23,AA$2,1),""),"")),"")</f>
        <v>0</v>
      </c>
    </row>
    <row r="13" spans="1:28" x14ac:dyDescent="0.25">
      <c r="A13" s="53">
        <f t="shared" si="0"/>
        <v>46244</v>
      </c>
      <c r="B13" s="88">
        <f t="shared" si="1"/>
        <v>46244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>Sommerferien</v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1</v>
      </c>
      <c r="S13">
        <f t="shared" si="3"/>
        <v>0</v>
      </c>
      <c r="T13" t="str">
        <f t="shared" si="4"/>
        <v>Mo</v>
      </c>
      <c r="U13" s="124">
        <f>IF($T13=U$3,IF(OR($Q13&lt;&gt;"",$R13&gt;7),"",IFERROR(IF($B13&lt;=INDEX(Einstellungen!$J$5:$X$23,MATCH($B13,Einstellungen!$J$5:$J$23,1),2),VLOOKUP($B13,Einstellungen!$J$5:$X$23,U$2,1),""),"")),"")</f>
        <v>8</v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46245</v>
      </c>
      <c r="B14" s="88">
        <f t="shared" si="1"/>
        <v>46245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>Sommerferien</v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2</v>
      </c>
      <c r="S14">
        <f t="shared" si="3"/>
        <v>0</v>
      </c>
      <c r="T14" t="str">
        <f t="shared" si="4"/>
        <v>Di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>
        <f>IF($T14=V$3,IF(OR($Q14&lt;&gt;"",$R14&gt;7),"",IFERROR(IF($B14&lt;=INDEX(Einstellungen!$J$5:$X$23,MATCH($B14,Einstellungen!$J$5:$J$23,1),2),VLOOKUP($B14,Einstellungen!$J$5:$X$23,V$2,1),""),"")),"")</f>
        <v>8</v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46246</v>
      </c>
      <c r="B15" s="88">
        <f t="shared" si="1"/>
        <v>46246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>Sommerferien</v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3</v>
      </c>
      <c r="S15">
        <f t="shared" si="3"/>
        <v>0</v>
      </c>
      <c r="T15" t="str">
        <f t="shared" si="4"/>
        <v>Mi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>
        <f>IF($T15=W$3,IF(OR($Q15&lt;&gt;"",$R15&gt;7),"",IFERROR(IF($B15&lt;=INDEX(Einstellungen!$J$5:$X$23,MATCH($B15,Einstellungen!$J$5:$J$23,1),2),VLOOKUP($B15,Einstellungen!$J$5:$X$23,W$2,1),""),"")),"")</f>
        <v>8</v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46247</v>
      </c>
      <c r="B16" s="88">
        <f t="shared" si="1"/>
        <v>46247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>Sommerferien</v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4</v>
      </c>
      <c r="S16">
        <f t="shared" si="3"/>
        <v>0</v>
      </c>
      <c r="T16" t="str">
        <f t="shared" si="4"/>
        <v>Do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>
        <f>IF($T16=X$3,IF(OR($Q16&lt;&gt;"",$R16&gt;7),"",IFERROR(IF($B16&lt;=INDEX(Einstellungen!$J$5:$X$23,MATCH($B16,Einstellungen!$J$5:$J$23,1),2),VLOOKUP($B16,Einstellungen!$J$5:$X$23,X$2,1),""),"")),"")</f>
        <v>8</v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46248</v>
      </c>
      <c r="B17" s="88">
        <f t="shared" si="1"/>
        <v>46248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>Sommerferien</v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5</v>
      </c>
      <c r="S17">
        <f t="shared" si="3"/>
        <v>0</v>
      </c>
      <c r="T17" t="str">
        <f t="shared" si="4"/>
        <v>Fr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>
        <f>IF($T17=Y$3,IF(OR($Q17&lt;&gt;"",$R17&gt;7),"",IFERROR(IF($B17&lt;=INDEX(Einstellungen!$J$5:$X$23,MATCH($B17,Einstellungen!$J$5:$J$23,1),2),VLOOKUP($B17,Einstellungen!$J$5:$X$23,Y$2,1),""),"")),"")</f>
        <v>8</v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46249</v>
      </c>
      <c r="B18" s="88">
        <f t="shared" si="1"/>
        <v>46249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>Maria Himmelfahrt / Sommerferien</v>
      </c>
      <c r="P18" s="45">
        <f t="shared" si="7"/>
        <v>0</v>
      </c>
      <c r="Q18" s="103" t="str">
        <f>IFERROR(VLOOKUP($B18,Einstellungen!$A$5:$B$25,2,FALSE),"")</f>
        <v>Maria Himmelfahrt</v>
      </c>
      <c r="R18">
        <f t="shared" si="2"/>
        <v>6</v>
      </c>
      <c r="S18">
        <f t="shared" si="3"/>
        <v>0</v>
      </c>
      <c r="T18" t="str">
        <f t="shared" si="4"/>
        <v>Sa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46250</v>
      </c>
      <c r="B19" s="88">
        <f t="shared" si="1"/>
        <v>46250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>Sommerferien</v>
      </c>
      <c r="P19" s="45">
        <f t="shared" si="7"/>
        <v>0</v>
      </c>
      <c r="Q19" s="103" t="str">
        <f>IFERROR(VLOOKUP($B19,Einstellungen!$A$5:$B$25,2,FALSE),"")</f>
        <v/>
      </c>
      <c r="R19">
        <f t="shared" si="2"/>
        <v>7</v>
      </c>
      <c r="S19">
        <f t="shared" si="3"/>
        <v>0</v>
      </c>
      <c r="T19" t="str">
        <f t="shared" si="4"/>
        <v>So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>
        <f>IF($T19=AA$3,IF(OR($Q19&lt;&gt;"",$R19&gt;7),"",IFERROR(IF($B19&lt;=INDEX(Einstellungen!$J$5:$X$23,MATCH($B19,Einstellungen!$J$5:$J$23,1),2),VLOOKUP($B19,Einstellungen!$J$5:$X$23,AA$2,1),""),"")),"")</f>
        <v>0</v>
      </c>
    </row>
    <row r="20" spans="1:27" x14ac:dyDescent="0.25">
      <c r="A20" s="53">
        <f t="shared" si="0"/>
        <v>46251</v>
      </c>
      <c r="B20" s="88">
        <f t="shared" si="1"/>
        <v>46251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>Sommerferien</v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1</v>
      </c>
      <c r="S20">
        <f t="shared" si="3"/>
        <v>0</v>
      </c>
      <c r="T20" t="str">
        <f t="shared" si="4"/>
        <v>Mo</v>
      </c>
      <c r="U20" s="124">
        <f>IF($T20=U$3,IF(OR($Q20&lt;&gt;"",$R20&gt;7),"",IFERROR(IF($B20&lt;=INDEX(Einstellungen!$J$5:$X$23,MATCH($B20,Einstellungen!$J$5:$J$23,1),2),VLOOKUP($B20,Einstellungen!$J$5:$X$23,U$2,1),""),"")),"")</f>
        <v>8</v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46252</v>
      </c>
      <c r="B21" s="88">
        <f t="shared" si="1"/>
        <v>46252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>Sommerferien</v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2</v>
      </c>
      <c r="S21">
        <f t="shared" si="3"/>
        <v>0</v>
      </c>
      <c r="T21" t="str">
        <f t="shared" si="4"/>
        <v>Di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>
        <f>IF($T21=V$3,IF(OR($Q21&lt;&gt;"",$R21&gt;7),"",IFERROR(IF($B21&lt;=INDEX(Einstellungen!$J$5:$X$23,MATCH($B21,Einstellungen!$J$5:$J$23,1),2),VLOOKUP($B21,Einstellungen!$J$5:$X$23,V$2,1),""),"")),"")</f>
        <v>8</v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46253</v>
      </c>
      <c r="B22" s="88">
        <f t="shared" si="1"/>
        <v>46253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>Sommerferien</v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3</v>
      </c>
      <c r="S22">
        <f t="shared" si="3"/>
        <v>0</v>
      </c>
      <c r="T22" t="str">
        <f t="shared" si="4"/>
        <v>Mi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>
        <f>IF($T22=W$3,IF(OR($Q22&lt;&gt;"",$R22&gt;7),"",IFERROR(IF($B22&lt;=INDEX(Einstellungen!$J$5:$X$23,MATCH($B22,Einstellungen!$J$5:$J$23,1),2),VLOOKUP($B22,Einstellungen!$J$5:$X$23,W$2,1),""),"")),"")</f>
        <v>8</v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46254</v>
      </c>
      <c r="B23" s="88">
        <f t="shared" si="1"/>
        <v>46254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>Sommerferien</v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4</v>
      </c>
      <c r="S23">
        <f t="shared" si="3"/>
        <v>0</v>
      </c>
      <c r="T23" t="str">
        <f t="shared" si="4"/>
        <v>Do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>
        <f>IF($T23=X$3,IF(OR($Q23&lt;&gt;"",$R23&gt;7),"",IFERROR(IF($B23&lt;=INDEX(Einstellungen!$J$5:$X$23,MATCH($B23,Einstellungen!$J$5:$J$23,1),2),VLOOKUP($B23,Einstellungen!$J$5:$X$23,X$2,1),""),"")),"")</f>
        <v>8</v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46255</v>
      </c>
      <c r="B24" s="88">
        <f t="shared" si="1"/>
        <v>46255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>Sommerferien</v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5</v>
      </c>
      <c r="S24">
        <f t="shared" si="3"/>
        <v>0</v>
      </c>
      <c r="T24" t="str">
        <f t="shared" si="4"/>
        <v>Fr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>
        <f>IF($T24=Y$3,IF(OR($Q24&lt;&gt;"",$R24&gt;7),"",IFERROR(IF($B24&lt;=INDEX(Einstellungen!$J$5:$X$23,MATCH($B24,Einstellungen!$J$5:$J$23,1),2),VLOOKUP($B24,Einstellungen!$J$5:$X$23,Y$2,1),""),"")),"")</f>
        <v>8</v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46256</v>
      </c>
      <c r="B25" s="88">
        <f t="shared" si="1"/>
        <v>46256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>Sommerferien</v>
      </c>
      <c r="P25" s="45">
        <f t="shared" si="7"/>
        <v>0</v>
      </c>
      <c r="Q25" s="103" t="str">
        <f>IFERROR(VLOOKUP($B25,Einstellungen!$A$5:$B$25,2,FALSE),"")</f>
        <v/>
      </c>
      <c r="R25">
        <f t="shared" si="2"/>
        <v>6</v>
      </c>
      <c r="S25">
        <f t="shared" si="3"/>
        <v>0</v>
      </c>
      <c r="T25" t="str">
        <f t="shared" si="4"/>
        <v>Sa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>
        <f>IF($T25=Z$3,IF(OR($Q25&lt;&gt;"",$R25&gt;7),"",IFERROR(IF($B25&lt;=INDEX(Einstellungen!$J$5:$X$23,MATCH($B25,Einstellungen!$J$5:$J$23,1),2),VLOOKUP($B25,Einstellungen!$J$5:$X$23,Z$2,1),""),"")),"")</f>
        <v>0</v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46257</v>
      </c>
      <c r="B26" s="88">
        <f t="shared" si="1"/>
        <v>46257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>Sommerferien</v>
      </c>
      <c r="P26" s="45">
        <f t="shared" si="7"/>
        <v>0</v>
      </c>
      <c r="Q26" s="103" t="str">
        <f>IFERROR(VLOOKUP($B26,Einstellungen!$A$5:$B$25,2,FALSE),"")</f>
        <v/>
      </c>
      <c r="R26">
        <f t="shared" si="2"/>
        <v>7</v>
      </c>
      <c r="S26">
        <f t="shared" si="3"/>
        <v>0</v>
      </c>
      <c r="T26" t="str">
        <f t="shared" si="4"/>
        <v>So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>
        <f>IF($T26=AA$3,IF(OR($Q26&lt;&gt;"",$R26&gt;7),"",IFERROR(IF($B26&lt;=INDEX(Einstellungen!$J$5:$X$23,MATCH($B26,Einstellungen!$J$5:$J$23,1),2),VLOOKUP($B26,Einstellungen!$J$5:$X$23,AA$2,1),""),"")),"")</f>
        <v>0</v>
      </c>
    </row>
    <row r="27" spans="1:27" x14ac:dyDescent="0.25">
      <c r="A27" s="53">
        <f t="shared" si="0"/>
        <v>46258</v>
      </c>
      <c r="B27" s="88">
        <f t="shared" si="1"/>
        <v>46258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>Sommerferien</v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1</v>
      </c>
      <c r="S27">
        <f t="shared" si="3"/>
        <v>0</v>
      </c>
      <c r="T27" t="str">
        <f t="shared" si="4"/>
        <v>Mo</v>
      </c>
      <c r="U27" s="124">
        <f>IF($T27=U$3,IF(OR($Q27&lt;&gt;"",$R27&gt;7),"",IFERROR(IF($B27&lt;=INDEX(Einstellungen!$J$5:$X$23,MATCH($B27,Einstellungen!$J$5:$J$23,1),2),VLOOKUP($B27,Einstellungen!$J$5:$X$23,U$2,1),""),"")),"")</f>
        <v>8</v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46259</v>
      </c>
      <c r="B28" s="88">
        <f t="shared" si="1"/>
        <v>46259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>Sommerferien</v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2</v>
      </c>
      <c r="S28">
        <f t="shared" si="3"/>
        <v>0</v>
      </c>
      <c r="T28" t="str">
        <f t="shared" si="4"/>
        <v>Di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>
        <f>IF($T28=V$3,IF(OR($Q28&lt;&gt;"",$R28&gt;7),"",IFERROR(IF($B28&lt;=INDEX(Einstellungen!$J$5:$X$23,MATCH($B28,Einstellungen!$J$5:$J$23,1),2),VLOOKUP($B28,Einstellungen!$J$5:$X$23,V$2,1),""),"")),"")</f>
        <v>8</v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46260</v>
      </c>
      <c r="B29" s="88">
        <f t="shared" si="1"/>
        <v>46260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>Sommerferien</v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3</v>
      </c>
      <c r="S29">
        <f t="shared" si="3"/>
        <v>0</v>
      </c>
      <c r="T29" t="str">
        <f t="shared" si="4"/>
        <v>Mi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>
        <f>IF($T29=W$3,IF(OR($Q29&lt;&gt;"",$R29&gt;7),"",IFERROR(IF($B29&lt;=INDEX(Einstellungen!$J$5:$X$23,MATCH($B29,Einstellungen!$J$5:$J$23,1),2),VLOOKUP($B29,Einstellungen!$J$5:$X$23,W$2,1),""),"")),"")</f>
        <v>8</v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46261</v>
      </c>
      <c r="B30" s="88">
        <f t="shared" si="1"/>
        <v>46261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>Sommerferien</v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4</v>
      </c>
      <c r="S30">
        <f t="shared" si="3"/>
        <v>0</v>
      </c>
      <c r="T30" t="str">
        <f t="shared" si="4"/>
        <v>Do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>
        <f>IF($T30=X$3,IF(OR($Q30&lt;&gt;"",$R30&gt;7),"",IFERROR(IF($B30&lt;=INDEX(Einstellungen!$J$5:$X$23,MATCH($B30,Einstellungen!$J$5:$J$23,1),2),VLOOKUP($B30,Einstellungen!$J$5:$X$23,X$2,1),""),"")),"")</f>
        <v>8</v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46262</v>
      </c>
      <c r="B31" s="88">
        <f t="shared" si="1"/>
        <v>46262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>Sommerferien</v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5</v>
      </c>
      <c r="S31">
        <f t="shared" si="3"/>
        <v>0</v>
      </c>
      <c r="T31" t="str">
        <f t="shared" si="4"/>
        <v>Fr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>
        <f>IF($T31=Y$3,IF(OR($Q31&lt;&gt;"",$R31&gt;7),"",IFERROR(IF($B31&lt;=INDEX(Einstellungen!$J$5:$X$23,MATCH($B31,Einstellungen!$J$5:$J$23,1),2),VLOOKUP($B31,Einstellungen!$J$5:$X$23,Y$2,1),""),"")),"")</f>
        <v>8</v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46263</v>
      </c>
      <c r="B32" s="88">
        <f t="shared" si="1"/>
        <v>46263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>Sommerferien</v>
      </c>
      <c r="P32" s="45">
        <f t="shared" si="7"/>
        <v>0</v>
      </c>
      <c r="Q32" s="103" t="str">
        <f>IFERROR(VLOOKUP($B32,Einstellungen!$A$5:$B$25,2,FALSE),"")</f>
        <v/>
      </c>
      <c r="R32">
        <f t="shared" si="2"/>
        <v>6</v>
      </c>
      <c r="S32">
        <f t="shared" si="3"/>
        <v>0</v>
      </c>
      <c r="T32" t="str">
        <f t="shared" si="4"/>
        <v>Sa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>
        <f>IF($T32=Z$3,IF(OR($Q32&lt;&gt;"",$R32&gt;7),"",IFERROR(IF($B32&lt;=INDEX(Einstellungen!$J$5:$X$23,MATCH($B32,Einstellungen!$J$5:$J$23,1),2),VLOOKUP($B32,Einstellungen!$J$5:$X$23,Z$2,1),""),"")),"")</f>
        <v>0</v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46264</v>
      </c>
      <c r="B33" s="88">
        <f t="shared" si="1"/>
        <v>46264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>Sommerferien</v>
      </c>
      <c r="P33" s="45">
        <f t="shared" si="7"/>
        <v>0</v>
      </c>
      <c r="Q33" s="103" t="str">
        <f>IFERROR(VLOOKUP($B33,Einstellungen!$A$5:$B$25,2,FALSE),"")</f>
        <v/>
      </c>
      <c r="R33">
        <f t="shared" si="2"/>
        <v>7</v>
      </c>
      <c r="S33">
        <f t="shared" si="3"/>
        <v>0</v>
      </c>
      <c r="T33" t="str">
        <f t="shared" si="4"/>
        <v>So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>
        <f>IF($T33=AA$3,IF(OR($Q33&lt;&gt;"",$R33&gt;7),"",IFERROR(IF($B33&lt;=INDEX(Einstellungen!$J$5:$X$23,MATCH($B33,Einstellungen!$J$5:$J$23,1),2),VLOOKUP($B33,Einstellungen!$J$5:$X$23,AA$2,1),""),"")),"")</f>
        <v>0</v>
      </c>
    </row>
    <row r="34" spans="1:28" x14ac:dyDescent="0.25">
      <c r="A34" s="53">
        <f t="shared" si="0"/>
        <v>46265</v>
      </c>
      <c r="B34" s="88">
        <f t="shared" si="1"/>
        <v>46265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>Sommerferien</v>
      </c>
      <c r="P34" s="45">
        <f t="shared" si="7"/>
        <v>8</v>
      </c>
      <c r="Q34" s="103" t="str">
        <f>IFERROR(VLOOKUP($B34,Einstellungen!$A$5:$B$25,2,FALSE),"")</f>
        <v/>
      </c>
      <c r="R34">
        <f t="shared" si="2"/>
        <v>1</v>
      </c>
      <c r="S34">
        <f t="shared" si="3"/>
        <v>0</v>
      </c>
      <c r="T34" t="str">
        <f t="shared" si="4"/>
        <v>Mo</v>
      </c>
      <c r="U34" s="124">
        <f>IF($T34=U$3,IF(OR($Q34&lt;&gt;"",$R34&gt;7),"",IFERROR(IF($B34&lt;=INDEX(Einstellungen!$J$5:$X$23,MATCH($B34,Einstellungen!$J$5:$J$23,1),2),VLOOKUP($B34,Einstellungen!$J$5:$X$23,U$2,1),""),"")),"")</f>
        <v>8</v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40</v>
      </c>
      <c r="V35" s="10">
        <f t="shared" ref="V35:AA35" si="8">SUM(V4:V34)</f>
        <v>32</v>
      </c>
      <c r="W35" s="10">
        <f t="shared" si="8"/>
        <v>32</v>
      </c>
      <c r="X35" s="10">
        <f t="shared" si="8"/>
        <v>32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168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Jahresstunden!C17</f>
        <v>168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-168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Juli!F40 - Juli!F41</f>
        <v>-1152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-1320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-1320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Juli!F45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9" priority="1">
      <formula>COUNTIF(Feiertage,$A4)=1</formula>
    </cfRule>
    <cfRule type="expression" dxfId="8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40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Jan!A2+8</f>
        <v>9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46266</v>
      </c>
      <c r="B4" s="88">
        <f t="shared" ref="B4:B34" si="1">IF(DATE($D$1,$A$2,ROW()-3)&lt;=DATE(YEAR(DATE($D$1,$A$2,1)),MONTH(DATE($D$1,$A$2,1))+1,0),DATE($D$1,$A$2,ROW()-3),"")</f>
        <v>46266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Sommerferien</v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2</v>
      </c>
      <c r="S4">
        <f t="shared" ref="S4:S34" si="3">IF(N4&lt;&gt;"",P4,0)</f>
        <v>0</v>
      </c>
      <c r="T4" t="str">
        <f t="shared" ref="T4:T34" si="4">TEXT(A4,"TTT")</f>
        <v>Di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>
        <f>IF($T4=V$3,IF(OR($Q4&lt;&gt;"",$R4&gt;7),"",IFERROR(IF($B4&lt;=INDEX(Einstellungen!$J$5:$X$23,MATCH($B4,Einstellungen!$J$5:$J$23,1),2),VLOOKUP($B4,Einstellungen!$J$5:$X$23,V$2,1),""),"")),"")</f>
        <v>8</v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46267</v>
      </c>
      <c r="B5" s="88">
        <f t="shared" si="1"/>
        <v>46267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>Sommerferien</v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3</v>
      </c>
      <c r="S5">
        <f t="shared" si="3"/>
        <v>0</v>
      </c>
      <c r="T5" t="str">
        <f t="shared" si="4"/>
        <v>Mi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>
        <f>IF($T5=W$3,IF(OR($Q5&lt;&gt;"",$R5&gt;7),"",IFERROR(IF($B5&lt;=INDEX(Einstellungen!$J$5:$X$23,MATCH($B5,Einstellungen!$J$5:$J$23,1),2),VLOOKUP($B5,Einstellungen!$J$5:$X$23,W$2,1),""),"")),"")</f>
        <v>8</v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46268</v>
      </c>
      <c r="B6" s="88">
        <f t="shared" si="1"/>
        <v>46268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Sommerferien</v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4</v>
      </c>
      <c r="S6">
        <f t="shared" si="3"/>
        <v>0</v>
      </c>
      <c r="T6" t="str">
        <f t="shared" si="4"/>
        <v>Do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>
        <f>IF($T6=X$3,IF(OR($Q6&lt;&gt;"",$R6&gt;7),"",IFERROR(IF($B6&lt;=INDEX(Einstellungen!$J$5:$X$23,MATCH($B6,Einstellungen!$J$5:$J$23,1),2),VLOOKUP($B6,Einstellungen!$J$5:$X$23,X$2,1),""),"")),"")</f>
        <v>8</v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46269</v>
      </c>
      <c r="B7" s="88">
        <f t="shared" si="1"/>
        <v>46269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Sommerferien</v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5</v>
      </c>
      <c r="S7">
        <f t="shared" si="3"/>
        <v>0</v>
      </c>
      <c r="T7" t="str">
        <f t="shared" si="4"/>
        <v>Fr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>
        <f>IF($T7=Y$3,IF(OR($Q7&lt;&gt;"",$R7&gt;7),"",IFERROR(IF($B7&lt;=INDEX(Einstellungen!$J$5:$X$23,MATCH($B7,Einstellungen!$J$5:$J$23,1),2),VLOOKUP($B7,Einstellungen!$J$5:$X$23,Y$2,1),""),"")),"")</f>
        <v>8</v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46270</v>
      </c>
      <c r="B8" s="88">
        <f t="shared" si="1"/>
        <v>46270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Sommerferien</v>
      </c>
      <c r="P8" s="45">
        <f t="shared" si="7"/>
        <v>0</v>
      </c>
      <c r="Q8" s="103" t="str">
        <f>IFERROR(VLOOKUP($B8,Einstellungen!$A$5:$B$25,2,FALSE),"")</f>
        <v/>
      </c>
      <c r="R8">
        <f t="shared" si="2"/>
        <v>6</v>
      </c>
      <c r="S8">
        <f t="shared" si="3"/>
        <v>0</v>
      </c>
      <c r="T8" t="str">
        <f t="shared" si="4"/>
        <v>Sa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>
        <f>IF($T8=Z$3,IF(OR($Q8&lt;&gt;"",$R8&gt;7),"",IFERROR(IF($B8&lt;=INDEX(Einstellungen!$J$5:$X$23,MATCH($B8,Einstellungen!$J$5:$J$23,1),2),VLOOKUP($B8,Einstellungen!$J$5:$X$23,Z$2,1),""),"")),"")</f>
        <v>0</v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46271</v>
      </c>
      <c r="B9" s="88">
        <f t="shared" si="1"/>
        <v>46271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>Sommerferien</v>
      </c>
      <c r="P9" s="45">
        <f t="shared" si="7"/>
        <v>0</v>
      </c>
      <c r="Q9" s="103" t="str">
        <f>IFERROR(VLOOKUP($B9,Einstellungen!$A$5:$B$25,2,FALSE),"")</f>
        <v/>
      </c>
      <c r="R9">
        <f t="shared" si="2"/>
        <v>7</v>
      </c>
      <c r="S9">
        <f t="shared" si="3"/>
        <v>0</v>
      </c>
      <c r="T9" t="str">
        <f t="shared" si="4"/>
        <v>So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>
        <f>IF($T9=AA$3,IF(OR($Q9&lt;&gt;"",$R9&gt;7),"",IFERROR(IF($B9&lt;=INDEX(Einstellungen!$J$5:$X$23,MATCH($B9,Einstellungen!$J$5:$J$23,1),2),VLOOKUP($B9,Einstellungen!$J$5:$X$23,AA$2,1),""),"")),"")</f>
        <v>0</v>
      </c>
    </row>
    <row r="10" spans="1:28" x14ac:dyDescent="0.25">
      <c r="A10" s="53">
        <f t="shared" si="0"/>
        <v>46272</v>
      </c>
      <c r="B10" s="88">
        <f t="shared" si="1"/>
        <v>46272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>Sommerferien</v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1</v>
      </c>
      <c r="S10">
        <f t="shared" si="3"/>
        <v>0</v>
      </c>
      <c r="T10" t="str">
        <f t="shared" si="4"/>
        <v>Mo</v>
      </c>
      <c r="U10" s="124">
        <f>IF($T10=U$3,IF(OR($Q10&lt;&gt;"",$R10&gt;7),"",IFERROR(IF($B10&lt;=INDEX(Einstellungen!$J$5:$X$23,MATCH($B10,Einstellungen!$J$5:$J$23,1),2),VLOOKUP($B10,Einstellungen!$J$5:$X$23,U$2,1),""),"")),"")</f>
        <v>8</v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46273</v>
      </c>
      <c r="B11" s="88">
        <f t="shared" si="1"/>
        <v>46273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>Sommerferien</v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2</v>
      </c>
      <c r="S11">
        <f t="shared" si="3"/>
        <v>0</v>
      </c>
      <c r="T11" t="str">
        <f t="shared" si="4"/>
        <v>Di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>
        <f>IF($T11=V$3,IF(OR($Q11&lt;&gt;"",$R11&gt;7),"",IFERROR(IF($B11&lt;=INDEX(Einstellungen!$J$5:$X$23,MATCH($B11,Einstellungen!$J$5:$J$23,1),2),VLOOKUP($B11,Einstellungen!$J$5:$X$23,V$2,1),""),"")),"")</f>
        <v>8</v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46274</v>
      </c>
      <c r="B12" s="88">
        <f t="shared" si="1"/>
        <v>46274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>Sommerferien</v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3</v>
      </c>
      <c r="S12">
        <f t="shared" si="3"/>
        <v>0</v>
      </c>
      <c r="T12" t="str">
        <f t="shared" si="4"/>
        <v>Mi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>
        <f>IF($T12=W$3,IF(OR($Q12&lt;&gt;"",$R12&gt;7),"",IFERROR(IF($B12&lt;=INDEX(Einstellungen!$J$5:$X$23,MATCH($B12,Einstellungen!$J$5:$J$23,1),2),VLOOKUP($B12,Einstellungen!$J$5:$X$23,W$2,1),""),"")),"")</f>
        <v>8</v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46275</v>
      </c>
      <c r="B13" s="88">
        <f t="shared" si="1"/>
        <v>46275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>Sommerferien</v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4</v>
      </c>
      <c r="S13">
        <f t="shared" si="3"/>
        <v>0</v>
      </c>
      <c r="T13" t="str">
        <f t="shared" si="4"/>
        <v>Do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>
        <f>IF($T13=X$3,IF(OR($Q13&lt;&gt;"",$R13&gt;7),"",IFERROR(IF($B13&lt;=INDEX(Einstellungen!$J$5:$X$23,MATCH($B13,Einstellungen!$J$5:$J$23,1),2),VLOOKUP($B13,Einstellungen!$J$5:$X$23,X$2,1),""),"")),"")</f>
        <v>8</v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46276</v>
      </c>
      <c r="B14" s="88">
        <f t="shared" si="1"/>
        <v>46276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>Sommerferien</v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5</v>
      </c>
      <c r="S14">
        <f t="shared" si="3"/>
        <v>0</v>
      </c>
      <c r="T14" t="str">
        <f t="shared" si="4"/>
        <v>Fr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>
        <f>IF($T14=Y$3,IF(OR($Q14&lt;&gt;"",$R14&gt;7),"",IFERROR(IF($B14&lt;=INDEX(Einstellungen!$J$5:$X$23,MATCH($B14,Einstellungen!$J$5:$J$23,1),2),VLOOKUP($B14,Einstellungen!$J$5:$X$23,Y$2,1),""),"")),"")</f>
        <v>8</v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46277</v>
      </c>
      <c r="B15" s="88">
        <f t="shared" si="1"/>
        <v>46277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>Sommerferien</v>
      </c>
      <c r="P15" s="45">
        <f t="shared" si="7"/>
        <v>0</v>
      </c>
      <c r="Q15" s="103" t="str">
        <f>IFERROR(VLOOKUP($B15,Einstellungen!$A$5:$B$25,2,FALSE),"")</f>
        <v/>
      </c>
      <c r="R15">
        <f t="shared" si="2"/>
        <v>6</v>
      </c>
      <c r="S15">
        <f t="shared" si="3"/>
        <v>0</v>
      </c>
      <c r="T15" t="str">
        <f t="shared" si="4"/>
        <v>Sa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>
        <f>IF($T15=Z$3,IF(OR($Q15&lt;&gt;"",$R15&gt;7),"",IFERROR(IF($B15&lt;=INDEX(Einstellungen!$J$5:$X$23,MATCH($B15,Einstellungen!$J$5:$J$23,1),2),VLOOKUP($B15,Einstellungen!$J$5:$X$23,Z$2,1),""),"")),"")</f>
        <v>0</v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46278</v>
      </c>
      <c r="B16" s="88">
        <f t="shared" si="1"/>
        <v>46278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>Sommerferien</v>
      </c>
      <c r="P16" s="45">
        <f t="shared" si="7"/>
        <v>0</v>
      </c>
      <c r="Q16" s="103" t="str">
        <f>IFERROR(VLOOKUP($B16,Einstellungen!$A$5:$B$25,2,FALSE),"")</f>
        <v/>
      </c>
      <c r="R16">
        <f t="shared" si="2"/>
        <v>7</v>
      </c>
      <c r="S16">
        <f t="shared" si="3"/>
        <v>0</v>
      </c>
      <c r="T16" t="str">
        <f t="shared" si="4"/>
        <v>So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>
        <f>IF($T16=AA$3,IF(OR($Q16&lt;&gt;"",$R16&gt;7),"",IFERROR(IF($B16&lt;=INDEX(Einstellungen!$J$5:$X$23,MATCH($B16,Einstellungen!$J$5:$J$23,1),2),VLOOKUP($B16,Einstellungen!$J$5:$X$23,AA$2,1),""),"")),"")</f>
        <v>0</v>
      </c>
    </row>
    <row r="17" spans="1:27" x14ac:dyDescent="0.25">
      <c r="A17" s="53">
        <f t="shared" si="0"/>
        <v>46279</v>
      </c>
      <c r="B17" s="88">
        <f t="shared" si="1"/>
        <v>46279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>Sommerferien</v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1</v>
      </c>
      <c r="S17">
        <f t="shared" si="3"/>
        <v>0</v>
      </c>
      <c r="T17" t="str">
        <f t="shared" si="4"/>
        <v>Mo</v>
      </c>
      <c r="U17" s="124">
        <f>IF($T17=U$3,IF(OR($Q17&lt;&gt;"",$R17&gt;7),"",IFERROR(IF($B17&lt;=INDEX(Einstellungen!$J$5:$X$23,MATCH($B17,Einstellungen!$J$5:$J$23,1),2),VLOOKUP($B17,Einstellungen!$J$5:$X$23,U$2,1),""),"")),"")</f>
        <v>8</v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46280</v>
      </c>
      <c r="B18" s="88">
        <f t="shared" si="1"/>
        <v>46280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2</v>
      </c>
      <c r="S18">
        <f t="shared" si="3"/>
        <v>0</v>
      </c>
      <c r="T18" t="str">
        <f t="shared" si="4"/>
        <v>Di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>
        <f>IF($T18=V$3,IF(OR($Q18&lt;&gt;"",$R18&gt;7),"",IFERROR(IF($B18&lt;=INDEX(Einstellungen!$J$5:$X$23,MATCH($B18,Einstellungen!$J$5:$J$23,1),2),VLOOKUP($B18,Einstellungen!$J$5:$X$23,V$2,1),""),"")),"")</f>
        <v>8</v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46281</v>
      </c>
      <c r="B19" s="88">
        <f t="shared" si="1"/>
        <v>46281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3</v>
      </c>
      <c r="S19">
        <f t="shared" si="3"/>
        <v>0</v>
      </c>
      <c r="T19" t="str">
        <f t="shared" si="4"/>
        <v>Mi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>
        <f>IF($T19=W$3,IF(OR($Q19&lt;&gt;"",$R19&gt;7),"",IFERROR(IF($B19&lt;=INDEX(Einstellungen!$J$5:$X$23,MATCH($B19,Einstellungen!$J$5:$J$23,1),2),VLOOKUP($B19,Einstellungen!$J$5:$X$23,W$2,1),""),"")),"")</f>
        <v>8</v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46282</v>
      </c>
      <c r="B20" s="88">
        <f t="shared" si="1"/>
        <v>46282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4</v>
      </c>
      <c r="S20">
        <f t="shared" si="3"/>
        <v>0</v>
      </c>
      <c r="T20" t="str">
        <f t="shared" si="4"/>
        <v>Do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>
        <f>IF($T20=X$3,IF(OR($Q20&lt;&gt;"",$R20&gt;7),"",IFERROR(IF($B20&lt;=INDEX(Einstellungen!$J$5:$X$23,MATCH($B20,Einstellungen!$J$5:$J$23,1),2),VLOOKUP($B20,Einstellungen!$J$5:$X$23,X$2,1),""),"")),"")</f>
        <v>8</v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46283</v>
      </c>
      <c r="B21" s="88">
        <f t="shared" si="1"/>
        <v>46283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5</v>
      </c>
      <c r="S21">
        <f t="shared" si="3"/>
        <v>0</v>
      </c>
      <c r="T21" t="str">
        <f t="shared" si="4"/>
        <v>Fr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>
        <f>IF($T21=Y$3,IF(OR($Q21&lt;&gt;"",$R21&gt;7),"",IFERROR(IF($B21&lt;=INDEX(Einstellungen!$J$5:$X$23,MATCH($B21,Einstellungen!$J$5:$J$23,1),2),VLOOKUP($B21,Einstellungen!$J$5:$X$23,Y$2,1),""),"")),"")</f>
        <v>8</v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46284</v>
      </c>
      <c r="B22" s="88">
        <f t="shared" si="1"/>
        <v>46284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0</v>
      </c>
      <c r="Q22" s="103" t="str">
        <f>IFERROR(VLOOKUP($B22,Einstellungen!$A$5:$B$25,2,FALSE),"")</f>
        <v/>
      </c>
      <c r="R22">
        <f t="shared" si="2"/>
        <v>6</v>
      </c>
      <c r="S22">
        <f t="shared" si="3"/>
        <v>0</v>
      </c>
      <c r="T22" t="str">
        <f t="shared" si="4"/>
        <v>Sa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>
        <f>IF($T22=Z$3,IF(OR($Q22&lt;&gt;"",$R22&gt;7),"",IFERROR(IF($B22&lt;=INDEX(Einstellungen!$J$5:$X$23,MATCH($B22,Einstellungen!$J$5:$J$23,1),2),VLOOKUP($B22,Einstellungen!$J$5:$X$23,Z$2,1),""),"")),"")</f>
        <v>0</v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46285</v>
      </c>
      <c r="B23" s="88">
        <f t="shared" si="1"/>
        <v>46285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0</v>
      </c>
      <c r="Q23" s="103" t="str">
        <f>IFERROR(VLOOKUP($B23,Einstellungen!$A$5:$B$25,2,FALSE),"")</f>
        <v/>
      </c>
      <c r="R23">
        <f t="shared" si="2"/>
        <v>7</v>
      </c>
      <c r="S23">
        <f t="shared" si="3"/>
        <v>0</v>
      </c>
      <c r="T23" t="str">
        <f t="shared" si="4"/>
        <v>So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>
        <f>IF($T23=AA$3,IF(OR($Q23&lt;&gt;"",$R23&gt;7),"",IFERROR(IF($B23&lt;=INDEX(Einstellungen!$J$5:$X$23,MATCH($B23,Einstellungen!$J$5:$J$23,1),2),VLOOKUP($B23,Einstellungen!$J$5:$X$23,AA$2,1),""),"")),"")</f>
        <v>0</v>
      </c>
    </row>
    <row r="24" spans="1:27" x14ac:dyDescent="0.25">
      <c r="A24" s="53">
        <f t="shared" si="0"/>
        <v>46286</v>
      </c>
      <c r="B24" s="88">
        <f t="shared" si="1"/>
        <v>46286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1</v>
      </c>
      <c r="S24">
        <f t="shared" si="3"/>
        <v>0</v>
      </c>
      <c r="T24" t="str">
        <f t="shared" si="4"/>
        <v>Mo</v>
      </c>
      <c r="U24" s="124">
        <f>IF($T24=U$3,IF(OR($Q24&lt;&gt;"",$R24&gt;7),"",IFERROR(IF($B24&lt;=INDEX(Einstellungen!$J$5:$X$23,MATCH($B24,Einstellungen!$J$5:$J$23,1),2),VLOOKUP($B24,Einstellungen!$J$5:$X$23,U$2,1),""),"")),"")</f>
        <v>8</v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46287</v>
      </c>
      <c r="B25" s="88">
        <f t="shared" si="1"/>
        <v>46287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2</v>
      </c>
      <c r="S25">
        <f t="shared" si="3"/>
        <v>0</v>
      </c>
      <c r="T25" t="str">
        <f t="shared" si="4"/>
        <v>Di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>
        <f>IF($T25=V$3,IF(OR($Q25&lt;&gt;"",$R25&gt;7),"",IFERROR(IF($B25&lt;=INDEX(Einstellungen!$J$5:$X$23,MATCH($B25,Einstellungen!$J$5:$J$23,1),2),VLOOKUP($B25,Einstellungen!$J$5:$X$23,V$2,1),""),"")),"")</f>
        <v>8</v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46288</v>
      </c>
      <c r="B26" s="88">
        <f t="shared" si="1"/>
        <v>46288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3</v>
      </c>
      <c r="S26">
        <f t="shared" si="3"/>
        <v>0</v>
      </c>
      <c r="T26" t="str">
        <f t="shared" si="4"/>
        <v>Mi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>
        <f>IF($T26=W$3,IF(OR($Q26&lt;&gt;"",$R26&gt;7),"",IFERROR(IF($B26&lt;=INDEX(Einstellungen!$J$5:$X$23,MATCH($B26,Einstellungen!$J$5:$J$23,1),2),VLOOKUP($B26,Einstellungen!$J$5:$X$23,W$2,1),""),"")),"")</f>
        <v>8</v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46289</v>
      </c>
      <c r="B27" s="88">
        <f t="shared" si="1"/>
        <v>46289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4</v>
      </c>
      <c r="S27">
        <f t="shared" si="3"/>
        <v>0</v>
      </c>
      <c r="T27" t="str">
        <f t="shared" si="4"/>
        <v>Do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>
        <f>IF($T27=X$3,IF(OR($Q27&lt;&gt;"",$R27&gt;7),"",IFERROR(IF($B27&lt;=INDEX(Einstellungen!$J$5:$X$23,MATCH($B27,Einstellungen!$J$5:$J$23,1),2),VLOOKUP($B27,Einstellungen!$J$5:$X$23,X$2,1),""),"")),"")</f>
        <v>8</v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46290</v>
      </c>
      <c r="B28" s="88">
        <f t="shared" si="1"/>
        <v>46290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5</v>
      </c>
      <c r="S28">
        <f t="shared" si="3"/>
        <v>0</v>
      </c>
      <c r="T28" t="str">
        <f t="shared" si="4"/>
        <v>Fr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>
        <f>IF($T28=Y$3,IF(OR($Q28&lt;&gt;"",$R28&gt;7),"",IFERROR(IF($B28&lt;=INDEX(Einstellungen!$J$5:$X$23,MATCH($B28,Einstellungen!$J$5:$J$23,1),2),VLOOKUP($B28,Einstellungen!$J$5:$X$23,Y$2,1),""),"")),"")</f>
        <v>8</v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46291</v>
      </c>
      <c r="B29" s="88">
        <f t="shared" si="1"/>
        <v>46291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0</v>
      </c>
      <c r="Q29" s="103" t="str">
        <f>IFERROR(VLOOKUP($B29,Einstellungen!$A$5:$B$25,2,FALSE),"")</f>
        <v/>
      </c>
      <c r="R29">
        <f t="shared" si="2"/>
        <v>6</v>
      </c>
      <c r="S29">
        <f t="shared" si="3"/>
        <v>0</v>
      </c>
      <c r="T29" t="str">
        <f t="shared" si="4"/>
        <v>Sa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>
        <f>IF($T29=Z$3,IF(OR($Q29&lt;&gt;"",$R29&gt;7),"",IFERROR(IF($B29&lt;=INDEX(Einstellungen!$J$5:$X$23,MATCH($B29,Einstellungen!$J$5:$J$23,1),2),VLOOKUP($B29,Einstellungen!$J$5:$X$23,Z$2,1),""),"")),"")</f>
        <v>0</v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46292</v>
      </c>
      <c r="B30" s="88">
        <f t="shared" si="1"/>
        <v>46292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0</v>
      </c>
      <c r="Q30" s="103" t="str">
        <f>IFERROR(VLOOKUP($B30,Einstellungen!$A$5:$B$25,2,FALSE),"")</f>
        <v/>
      </c>
      <c r="R30">
        <f t="shared" si="2"/>
        <v>7</v>
      </c>
      <c r="S30">
        <f t="shared" si="3"/>
        <v>0</v>
      </c>
      <c r="T30" t="str">
        <f t="shared" si="4"/>
        <v>So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>
        <f>IF($T30=AA$3,IF(OR($Q30&lt;&gt;"",$R30&gt;7),"",IFERROR(IF($B30&lt;=INDEX(Einstellungen!$J$5:$X$23,MATCH($B30,Einstellungen!$J$5:$J$23,1),2),VLOOKUP($B30,Einstellungen!$J$5:$X$23,AA$2,1),""),"")),"")</f>
        <v>0</v>
      </c>
    </row>
    <row r="31" spans="1:27" x14ac:dyDescent="0.25">
      <c r="A31" s="53">
        <f t="shared" si="0"/>
        <v>46293</v>
      </c>
      <c r="B31" s="88">
        <f t="shared" si="1"/>
        <v>46293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1</v>
      </c>
      <c r="S31">
        <f t="shared" si="3"/>
        <v>0</v>
      </c>
      <c r="T31" t="str">
        <f t="shared" si="4"/>
        <v>Mo</v>
      </c>
      <c r="U31" s="124">
        <f>IF($T31=U$3,IF(OR($Q31&lt;&gt;"",$R31&gt;7),"",IFERROR(IF($B31&lt;=INDEX(Einstellungen!$J$5:$X$23,MATCH($B31,Einstellungen!$J$5:$J$23,1),2),VLOOKUP($B31,Einstellungen!$J$5:$X$23,U$2,1),""),"")),"")</f>
        <v>8</v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46294</v>
      </c>
      <c r="B32" s="88">
        <f t="shared" si="1"/>
        <v>46294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2</v>
      </c>
      <c r="S32">
        <f t="shared" si="3"/>
        <v>0</v>
      </c>
      <c r="T32" t="str">
        <f t="shared" si="4"/>
        <v>Di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>
        <f>IF($T32=V$3,IF(OR($Q32&lt;&gt;"",$R32&gt;7),"",IFERROR(IF($B32&lt;=INDEX(Einstellungen!$J$5:$X$23,MATCH($B32,Einstellungen!$J$5:$J$23,1),2),VLOOKUP($B32,Einstellungen!$J$5:$X$23,V$2,1),""),"")),"")</f>
        <v>8</v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46295</v>
      </c>
      <c r="B33" s="88">
        <f t="shared" si="1"/>
        <v>46295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3</v>
      </c>
      <c r="S33">
        <f t="shared" si="3"/>
        <v>0</v>
      </c>
      <c r="T33" t="str">
        <f t="shared" si="4"/>
        <v>Mi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>
        <f>IF($T33=W$3,IF(OR($Q33&lt;&gt;"",$R33&gt;7),"",IFERROR(IF($B33&lt;=INDEX(Einstellungen!$J$5:$X$23,MATCH($B33,Einstellungen!$J$5:$J$23,1),2),VLOOKUP($B33,Einstellungen!$J$5:$X$23,W$2,1),""),"")),"")</f>
        <v>8</v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 t="str">
        <f t="shared" si="0"/>
        <v/>
      </c>
      <c r="B34" s="88" t="str">
        <f t="shared" si="1"/>
        <v/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 t="str">
        <f t="shared" si="2"/>
        <v/>
      </c>
      <c r="S34">
        <f t="shared" si="3"/>
        <v>0</v>
      </c>
      <c r="T34" t="str">
        <f t="shared" si="4"/>
        <v/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8">SUM(V4:V34)</f>
        <v>40</v>
      </c>
      <c r="W35" s="10">
        <f t="shared" si="8"/>
        <v>40</v>
      </c>
      <c r="X35" s="10">
        <f t="shared" si="8"/>
        <v>32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176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Jahresstunden!C18</f>
        <v>176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-176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Aug!F40 - Aug!F41</f>
        <v>-1320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-1496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-1496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Aug!F45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7" priority="1">
      <formula>COUNTIF(Feiertage,$A4)=1</formula>
    </cfRule>
    <cfRule type="expression" dxfId="6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46"/>
  <sheetViews>
    <sheetView view="pageBreakPreview" zoomScaleNormal="100" zoomScaleSheetLayoutView="100" workbookViewId="0">
      <pane ySplit="3" topLeftCell="A16" activePane="bottomLeft" state="frozenSplit"/>
      <selection activeCell="AB32" sqref="AB32"/>
      <selection pane="bottomLeft" activeCell="K35" sqref="K35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41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Jan!A2+9</f>
        <v>10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69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46296</v>
      </c>
      <c r="B4" s="88">
        <f t="shared" ref="B4:B34" si="1">IF(DATE($D$1,$A$2,ROW()-3)&lt;=DATE(YEAR(DATE($D$1,$A$2,1)),MONTH(DATE($D$1,$A$2,1))+1,0),DATE($D$1,$A$2,ROW()-3),"")</f>
        <v>46296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4</v>
      </c>
      <c r="S4">
        <f t="shared" ref="S4:S34" si="3">IF(N4&lt;&gt;"",P4,0)</f>
        <v>0</v>
      </c>
      <c r="T4" t="str">
        <f t="shared" ref="T4:T34" si="4">TEXT(A4,"TTT")</f>
        <v>Do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>
        <f>IF($T4=X$3,IF(OR($Q4&lt;&gt;"",$R4&gt;7),"",IFERROR(IF($B4&lt;=INDEX(Einstellungen!$J$5:$X$23,MATCH($B4,Einstellungen!$J$5:$J$23,1),2),VLOOKUP($B4,Einstellungen!$J$5:$X$23,X$2,1),""),"")),"")</f>
        <v>8</v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46297</v>
      </c>
      <c r="B5" s="88">
        <f t="shared" si="1"/>
        <v>46297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5</v>
      </c>
      <c r="S5">
        <f t="shared" si="3"/>
        <v>0</v>
      </c>
      <c r="T5" t="str">
        <f t="shared" si="4"/>
        <v>Fr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>
        <f>IF($T5=Y$3,IF(OR($Q5&lt;&gt;"",$R5&gt;7),"",IFERROR(IF($B5&lt;=INDEX(Einstellungen!$J$5:$X$23,MATCH($B5,Einstellungen!$J$5:$J$23,1),2),VLOOKUP($B5,Einstellungen!$J$5:$X$23,Y$2,1),""),"")),"")</f>
        <v>8</v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46298</v>
      </c>
      <c r="B6" s="88">
        <f t="shared" si="1"/>
        <v>46298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Tag der Dt. Einheit</v>
      </c>
      <c r="P6" s="45">
        <f t="shared" si="7"/>
        <v>0</v>
      </c>
      <c r="Q6" s="103" t="str">
        <f>IFERROR(VLOOKUP($B6,Einstellungen!$A$5:$B$25,2,FALSE),"")</f>
        <v>Tag der Dt. Einheit</v>
      </c>
      <c r="R6">
        <f t="shared" si="2"/>
        <v>6</v>
      </c>
      <c r="S6">
        <f t="shared" si="3"/>
        <v>0</v>
      </c>
      <c r="T6" t="str">
        <f t="shared" si="4"/>
        <v>Sa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46299</v>
      </c>
      <c r="B7" s="88">
        <f t="shared" si="1"/>
        <v>46299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0</v>
      </c>
      <c r="Q7" s="103" t="str">
        <f>IFERROR(VLOOKUP($B7,Einstellungen!$A$5:$B$25,2,FALSE),"")</f>
        <v/>
      </c>
      <c r="R7">
        <f t="shared" si="2"/>
        <v>7</v>
      </c>
      <c r="S7">
        <f t="shared" si="3"/>
        <v>0</v>
      </c>
      <c r="T7" t="str">
        <f t="shared" si="4"/>
        <v>So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>
        <f>IF($T7=AA$3,IF(OR($Q7&lt;&gt;"",$R7&gt;7),"",IFERROR(IF($B7&lt;=INDEX(Einstellungen!$J$5:$X$23,MATCH($B7,Einstellungen!$J$5:$J$23,1),2),VLOOKUP($B7,Einstellungen!$J$5:$X$23,AA$2,1),""),"")),"")</f>
        <v>0</v>
      </c>
    </row>
    <row r="8" spans="1:28" x14ac:dyDescent="0.25">
      <c r="A8" s="53">
        <f t="shared" si="0"/>
        <v>46300</v>
      </c>
      <c r="B8" s="88">
        <f t="shared" si="1"/>
        <v>46300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1</v>
      </c>
      <c r="S8">
        <f t="shared" si="3"/>
        <v>0</v>
      </c>
      <c r="T8" t="str">
        <f t="shared" si="4"/>
        <v>Mo</v>
      </c>
      <c r="U8" s="124">
        <f>IF($T8=U$3,IF(OR($Q8&lt;&gt;"",$R8&gt;7),"",IFERROR(IF($B8&lt;=INDEX(Einstellungen!$J$5:$X$23,MATCH($B8,Einstellungen!$J$5:$J$23,1),2),VLOOKUP($B8,Einstellungen!$J$5:$X$23,U$2,1),""),"")),"")</f>
        <v>8</v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46301</v>
      </c>
      <c r="B9" s="88">
        <f t="shared" si="1"/>
        <v>46301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2</v>
      </c>
      <c r="S9">
        <f t="shared" si="3"/>
        <v>0</v>
      </c>
      <c r="T9" t="str">
        <f t="shared" si="4"/>
        <v>Di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>
        <f>IF($T9=V$3,IF(OR($Q9&lt;&gt;"",$R9&gt;7),"",IFERROR(IF($B9&lt;=INDEX(Einstellungen!$J$5:$X$23,MATCH($B9,Einstellungen!$J$5:$J$23,1),2),VLOOKUP($B9,Einstellungen!$J$5:$X$23,V$2,1),""),"")),"")</f>
        <v>8</v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46302</v>
      </c>
      <c r="B10" s="88">
        <f t="shared" si="1"/>
        <v>46302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3</v>
      </c>
      <c r="S10">
        <f t="shared" si="3"/>
        <v>0</v>
      </c>
      <c r="T10" t="str">
        <f t="shared" si="4"/>
        <v>Mi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>
        <f>IF($T10=W$3,IF(OR($Q10&lt;&gt;"",$R10&gt;7),"",IFERROR(IF($B10&lt;=INDEX(Einstellungen!$J$5:$X$23,MATCH($B10,Einstellungen!$J$5:$J$23,1),2),VLOOKUP($B10,Einstellungen!$J$5:$X$23,W$2,1),""),"")),"")</f>
        <v>8</v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46303</v>
      </c>
      <c r="B11" s="88">
        <f t="shared" si="1"/>
        <v>46303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4</v>
      </c>
      <c r="S11">
        <f t="shared" si="3"/>
        <v>0</v>
      </c>
      <c r="T11" t="str">
        <f t="shared" si="4"/>
        <v>Do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>
        <f>IF($T11=X$3,IF(OR($Q11&lt;&gt;"",$R11&gt;7),"",IFERROR(IF($B11&lt;=INDEX(Einstellungen!$J$5:$X$23,MATCH($B11,Einstellungen!$J$5:$J$23,1),2),VLOOKUP($B11,Einstellungen!$J$5:$X$23,X$2,1),""),"")),"")</f>
        <v>8</v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46304</v>
      </c>
      <c r="B12" s="88">
        <f t="shared" si="1"/>
        <v>46304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5</v>
      </c>
      <c r="S12">
        <f t="shared" si="3"/>
        <v>0</v>
      </c>
      <c r="T12" t="str">
        <f t="shared" si="4"/>
        <v>Fr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>
        <f>IF($T12=Y$3,IF(OR($Q12&lt;&gt;"",$R12&gt;7),"",IFERROR(IF($B12&lt;=INDEX(Einstellungen!$J$5:$X$23,MATCH($B12,Einstellungen!$J$5:$J$23,1),2),VLOOKUP($B12,Einstellungen!$J$5:$X$23,Y$2,1),""),"")),"")</f>
        <v>8</v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46305</v>
      </c>
      <c r="B13" s="88">
        <f t="shared" si="1"/>
        <v>46305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0</v>
      </c>
      <c r="Q13" s="103" t="str">
        <f>IFERROR(VLOOKUP($B13,Einstellungen!$A$5:$B$25,2,FALSE),"")</f>
        <v/>
      </c>
      <c r="R13">
        <f t="shared" si="2"/>
        <v>6</v>
      </c>
      <c r="S13">
        <f t="shared" si="3"/>
        <v>0</v>
      </c>
      <c r="T13" t="str">
        <f t="shared" si="4"/>
        <v>Sa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>
        <f>IF($T13=Z$3,IF(OR($Q13&lt;&gt;"",$R13&gt;7),"",IFERROR(IF($B13&lt;=INDEX(Einstellungen!$J$5:$X$23,MATCH($B13,Einstellungen!$J$5:$J$23,1),2),VLOOKUP($B13,Einstellungen!$J$5:$X$23,Z$2,1),""),"")),"")</f>
        <v>0</v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46306</v>
      </c>
      <c r="B14" s="88">
        <f t="shared" si="1"/>
        <v>46306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0</v>
      </c>
      <c r="Q14" s="103" t="str">
        <f>IFERROR(VLOOKUP($B14,Einstellungen!$A$5:$B$25,2,FALSE),"")</f>
        <v/>
      </c>
      <c r="R14">
        <f t="shared" si="2"/>
        <v>7</v>
      </c>
      <c r="S14">
        <f t="shared" si="3"/>
        <v>0</v>
      </c>
      <c r="T14" t="str">
        <f t="shared" si="4"/>
        <v>So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>
        <f>IF($T14=AA$3,IF(OR($Q14&lt;&gt;"",$R14&gt;7),"",IFERROR(IF($B14&lt;=INDEX(Einstellungen!$J$5:$X$23,MATCH($B14,Einstellungen!$J$5:$J$23,1),2),VLOOKUP($B14,Einstellungen!$J$5:$X$23,AA$2,1),""),"")),"")</f>
        <v>0</v>
      </c>
    </row>
    <row r="15" spans="1:28" x14ac:dyDescent="0.25">
      <c r="A15" s="53">
        <f t="shared" si="0"/>
        <v>46307</v>
      </c>
      <c r="B15" s="88">
        <f t="shared" si="1"/>
        <v>46307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1</v>
      </c>
      <c r="S15">
        <f t="shared" si="3"/>
        <v>0</v>
      </c>
      <c r="T15" t="str">
        <f t="shared" si="4"/>
        <v>Mo</v>
      </c>
      <c r="U15" s="124">
        <f>IF($T15=U$3,IF(OR($Q15&lt;&gt;"",$R15&gt;7),"",IFERROR(IF($B15&lt;=INDEX(Einstellungen!$J$5:$X$23,MATCH($B15,Einstellungen!$J$5:$J$23,1),2),VLOOKUP($B15,Einstellungen!$J$5:$X$23,U$2,1),""),"")),"")</f>
        <v>8</v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46308</v>
      </c>
      <c r="B16" s="88">
        <f t="shared" si="1"/>
        <v>46308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2</v>
      </c>
      <c r="S16">
        <f t="shared" si="3"/>
        <v>0</v>
      </c>
      <c r="T16" t="str">
        <f t="shared" si="4"/>
        <v>Di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>
        <f>IF($T16=V$3,IF(OR($Q16&lt;&gt;"",$R16&gt;7),"",IFERROR(IF($B16&lt;=INDEX(Einstellungen!$J$5:$X$23,MATCH($B16,Einstellungen!$J$5:$J$23,1),2),VLOOKUP($B16,Einstellungen!$J$5:$X$23,V$2,1),""),"")),"")</f>
        <v>8</v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46309</v>
      </c>
      <c r="B17" s="88">
        <f t="shared" si="1"/>
        <v>46309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3</v>
      </c>
      <c r="S17">
        <f t="shared" si="3"/>
        <v>0</v>
      </c>
      <c r="T17" t="str">
        <f t="shared" si="4"/>
        <v>Mi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>
        <f>IF($T17=W$3,IF(OR($Q17&lt;&gt;"",$R17&gt;7),"",IFERROR(IF($B17&lt;=INDEX(Einstellungen!$J$5:$X$23,MATCH($B17,Einstellungen!$J$5:$J$23,1),2),VLOOKUP($B17,Einstellungen!$J$5:$X$23,W$2,1),""),"")),"")</f>
        <v>8</v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46310</v>
      </c>
      <c r="B18" s="88">
        <f t="shared" si="1"/>
        <v>46310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4</v>
      </c>
      <c r="S18">
        <f t="shared" si="3"/>
        <v>0</v>
      </c>
      <c r="T18" t="str">
        <f t="shared" si="4"/>
        <v>Do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>
        <f>IF($T18=X$3,IF(OR($Q18&lt;&gt;"",$R18&gt;7),"",IFERROR(IF($B18&lt;=INDEX(Einstellungen!$J$5:$X$23,MATCH($B18,Einstellungen!$J$5:$J$23,1),2),VLOOKUP($B18,Einstellungen!$J$5:$X$23,X$2,1),""),"")),"")</f>
        <v>8</v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46311</v>
      </c>
      <c r="B19" s="88">
        <f t="shared" si="1"/>
        <v>46311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5</v>
      </c>
      <c r="S19">
        <f t="shared" si="3"/>
        <v>0</v>
      </c>
      <c r="T19" t="str">
        <f t="shared" si="4"/>
        <v>Fr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>
        <f>IF($T19=Y$3,IF(OR($Q19&lt;&gt;"",$R19&gt;7),"",IFERROR(IF($B19&lt;=INDEX(Einstellungen!$J$5:$X$23,MATCH($B19,Einstellungen!$J$5:$J$23,1),2),VLOOKUP($B19,Einstellungen!$J$5:$X$23,Y$2,1),""),"")),"")</f>
        <v>8</v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46312</v>
      </c>
      <c r="B20" s="88">
        <f t="shared" si="1"/>
        <v>46312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0</v>
      </c>
      <c r="Q20" s="103" t="str">
        <f>IFERROR(VLOOKUP($B20,Einstellungen!$A$5:$B$25,2,FALSE),"")</f>
        <v/>
      </c>
      <c r="R20">
        <f t="shared" si="2"/>
        <v>6</v>
      </c>
      <c r="S20">
        <f t="shared" si="3"/>
        <v>0</v>
      </c>
      <c r="T20" t="str">
        <f t="shared" si="4"/>
        <v>Sa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>
        <f>IF($T20=Z$3,IF(OR($Q20&lt;&gt;"",$R20&gt;7),"",IFERROR(IF($B20&lt;=INDEX(Einstellungen!$J$5:$X$23,MATCH($B20,Einstellungen!$J$5:$J$23,1),2),VLOOKUP($B20,Einstellungen!$J$5:$X$23,Z$2,1),""),"")),"")</f>
        <v>0</v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46313</v>
      </c>
      <c r="B21" s="88">
        <f t="shared" si="1"/>
        <v>46313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0</v>
      </c>
      <c r="Q21" s="103" t="str">
        <f>IFERROR(VLOOKUP($B21,Einstellungen!$A$5:$B$25,2,FALSE),"")</f>
        <v/>
      </c>
      <c r="R21">
        <f t="shared" si="2"/>
        <v>7</v>
      </c>
      <c r="S21">
        <f t="shared" si="3"/>
        <v>0</v>
      </c>
      <c r="T21" t="str">
        <f t="shared" si="4"/>
        <v>So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>
        <f>IF($T21=AA$3,IF(OR($Q21&lt;&gt;"",$R21&gt;7),"",IFERROR(IF($B21&lt;=INDEX(Einstellungen!$J$5:$X$23,MATCH($B21,Einstellungen!$J$5:$J$23,1),2),VLOOKUP($B21,Einstellungen!$J$5:$X$23,AA$2,1),""),"")),"")</f>
        <v>0</v>
      </c>
    </row>
    <row r="22" spans="1:27" x14ac:dyDescent="0.25">
      <c r="A22" s="53">
        <f t="shared" si="0"/>
        <v>46314</v>
      </c>
      <c r="B22" s="88">
        <f t="shared" si="1"/>
        <v>46314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1</v>
      </c>
      <c r="S22">
        <f t="shared" si="3"/>
        <v>0</v>
      </c>
      <c r="T22" t="str">
        <f t="shared" si="4"/>
        <v>Mo</v>
      </c>
      <c r="U22" s="124">
        <f>IF($T22=U$3,IF(OR($Q22&lt;&gt;"",$R22&gt;7),"",IFERROR(IF($B22&lt;=INDEX(Einstellungen!$J$5:$X$23,MATCH($B22,Einstellungen!$J$5:$J$23,1),2),VLOOKUP($B22,Einstellungen!$J$5:$X$23,U$2,1),""),"")),"")</f>
        <v>8</v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46315</v>
      </c>
      <c r="B23" s="88">
        <f t="shared" si="1"/>
        <v>46315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2</v>
      </c>
      <c r="S23">
        <f t="shared" si="3"/>
        <v>0</v>
      </c>
      <c r="T23" t="str">
        <f t="shared" si="4"/>
        <v>Di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>
        <f>IF($T23=V$3,IF(OR($Q23&lt;&gt;"",$R23&gt;7),"",IFERROR(IF($B23&lt;=INDEX(Einstellungen!$J$5:$X$23,MATCH($B23,Einstellungen!$J$5:$J$23,1),2),VLOOKUP($B23,Einstellungen!$J$5:$X$23,V$2,1),""),"")),"")</f>
        <v>8</v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46316</v>
      </c>
      <c r="B24" s="88">
        <f t="shared" si="1"/>
        <v>46316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3</v>
      </c>
      <c r="S24">
        <f t="shared" si="3"/>
        <v>0</v>
      </c>
      <c r="T24" t="str">
        <f t="shared" si="4"/>
        <v>Mi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>
        <f>IF($T24=W$3,IF(OR($Q24&lt;&gt;"",$R24&gt;7),"",IFERROR(IF($B24&lt;=INDEX(Einstellungen!$J$5:$X$23,MATCH($B24,Einstellungen!$J$5:$J$23,1),2),VLOOKUP($B24,Einstellungen!$J$5:$X$23,W$2,1),""),"")),"")</f>
        <v>8</v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46317</v>
      </c>
      <c r="B25" s="88">
        <f t="shared" si="1"/>
        <v>46317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4</v>
      </c>
      <c r="S25">
        <f t="shared" si="3"/>
        <v>0</v>
      </c>
      <c r="T25" t="str">
        <f t="shared" si="4"/>
        <v>Do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>
        <f>IF($T25=X$3,IF(OR($Q25&lt;&gt;"",$R25&gt;7),"",IFERROR(IF($B25&lt;=INDEX(Einstellungen!$J$5:$X$23,MATCH($B25,Einstellungen!$J$5:$J$23,1),2),VLOOKUP($B25,Einstellungen!$J$5:$X$23,X$2,1),""),"")),"")</f>
        <v>8</v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46318</v>
      </c>
      <c r="B26" s="88">
        <f t="shared" si="1"/>
        <v>46318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5</v>
      </c>
      <c r="S26">
        <f t="shared" si="3"/>
        <v>0</v>
      </c>
      <c r="T26" t="str">
        <f t="shared" si="4"/>
        <v>Fr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>
        <f>IF($T26=Y$3,IF(OR($Q26&lt;&gt;"",$R26&gt;7),"",IFERROR(IF($B26&lt;=INDEX(Einstellungen!$J$5:$X$23,MATCH($B26,Einstellungen!$J$5:$J$23,1),2),VLOOKUP($B26,Einstellungen!$J$5:$X$23,Y$2,1),""),"")),"")</f>
        <v>8</v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46319</v>
      </c>
      <c r="B27" s="88">
        <f t="shared" si="1"/>
        <v>46319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0</v>
      </c>
      <c r="Q27" s="103" t="str">
        <f>IFERROR(VLOOKUP($B27,Einstellungen!$A$5:$B$25,2,FALSE),"")</f>
        <v/>
      </c>
      <c r="R27">
        <f t="shared" si="2"/>
        <v>6</v>
      </c>
      <c r="S27">
        <f t="shared" si="3"/>
        <v>0</v>
      </c>
      <c r="T27" t="str">
        <f t="shared" si="4"/>
        <v>Sa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>
        <f>IF($T27=Z$3,IF(OR($Q27&lt;&gt;"",$R27&gt;7),"",IFERROR(IF($B27&lt;=INDEX(Einstellungen!$J$5:$X$23,MATCH($B27,Einstellungen!$J$5:$J$23,1),2),VLOOKUP($B27,Einstellungen!$J$5:$X$23,Z$2,1),""),"")),"")</f>
        <v>0</v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46320</v>
      </c>
      <c r="B28" s="88">
        <f t="shared" si="1"/>
        <v>46320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0</v>
      </c>
      <c r="Q28" s="103" t="str">
        <f>IFERROR(VLOOKUP($B28,Einstellungen!$A$5:$B$25,2,FALSE),"")</f>
        <v/>
      </c>
      <c r="R28">
        <f t="shared" si="2"/>
        <v>7</v>
      </c>
      <c r="S28">
        <f t="shared" si="3"/>
        <v>0</v>
      </c>
      <c r="T28" t="str">
        <f t="shared" si="4"/>
        <v>So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>
        <f>IF($T28=AA$3,IF(OR($Q28&lt;&gt;"",$R28&gt;7),"",IFERROR(IF($B28&lt;=INDEX(Einstellungen!$J$5:$X$23,MATCH($B28,Einstellungen!$J$5:$J$23,1),2),VLOOKUP($B28,Einstellungen!$J$5:$X$23,AA$2,1),""),"")),"")</f>
        <v>0</v>
      </c>
    </row>
    <row r="29" spans="1:27" x14ac:dyDescent="0.25">
      <c r="A29" s="53">
        <f t="shared" si="0"/>
        <v>46321</v>
      </c>
      <c r="B29" s="88">
        <f t="shared" si="1"/>
        <v>46321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1</v>
      </c>
      <c r="S29">
        <f t="shared" si="3"/>
        <v>0</v>
      </c>
      <c r="T29" t="str">
        <f t="shared" si="4"/>
        <v>Mo</v>
      </c>
      <c r="U29" s="124">
        <f>IF($T29=U$3,IF(OR($Q29&lt;&gt;"",$R29&gt;7),"",IFERROR(IF($B29&lt;=INDEX(Einstellungen!$J$5:$X$23,MATCH($B29,Einstellungen!$J$5:$J$23,1),2),VLOOKUP($B29,Einstellungen!$J$5:$X$23,U$2,1),""),"")),"")</f>
        <v>8</v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46322</v>
      </c>
      <c r="B30" s="88">
        <f t="shared" si="1"/>
        <v>46322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2</v>
      </c>
      <c r="S30">
        <f t="shared" si="3"/>
        <v>0</v>
      </c>
      <c r="T30" t="str">
        <f t="shared" si="4"/>
        <v>Di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>
        <f>IF($T30=V$3,IF(OR($Q30&lt;&gt;"",$R30&gt;7),"",IFERROR(IF($B30&lt;=INDEX(Einstellungen!$J$5:$X$23,MATCH($B30,Einstellungen!$J$5:$J$23,1),2),VLOOKUP($B30,Einstellungen!$J$5:$X$23,V$2,1),""),"")),"")</f>
        <v>8</v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46323</v>
      </c>
      <c r="B31" s="88">
        <f t="shared" si="1"/>
        <v>46323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3</v>
      </c>
      <c r="S31">
        <f t="shared" si="3"/>
        <v>0</v>
      </c>
      <c r="T31" t="str">
        <f t="shared" si="4"/>
        <v>Mi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>
        <f>IF($T31=W$3,IF(OR($Q31&lt;&gt;"",$R31&gt;7),"",IFERROR(IF($B31&lt;=INDEX(Einstellungen!$J$5:$X$23,MATCH($B31,Einstellungen!$J$5:$J$23,1),2),VLOOKUP($B31,Einstellungen!$J$5:$X$23,W$2,1),""),"")),"")</f>
        <v>8</v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46324</v>
      </c>
      <c r="B32" s="88">
        <f t="shared" si="1"/>
        <v>46324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4</v>
      </c>
      <c r="S32">
        <f t="shared" si="3"/>
        <v>0</v>
      </c>
      <c r="T32" t="str">
        <f t="shared" si="4"/>
        <v>Do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>
        <f>IF($T32=X$3,IF(OR($Q32&lt;&gt;"",$R32&gt;7),"",IFERROR(IF($B32&lt;=INDEX(Einstellungen!$J$5:$X$23,MATCH($B32,Einstellungen!$J$5:$J$23,1),2),VLOOKUP($B32,Einstellungen!$J$5:$X$23,X$2,1),""),"")),"")</f>
        <v>8</v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46325</v>
      </c>
      <c r="B33" s="88">
        <f t="shared" si="1"/>
        <v>46325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5</v>
      </c>
      <c r="S33">
        <f t="shared" si="3"/>
        <v>0</v>
      </c>
      <c r="T33" t="str">
        <f t="shared" si="4"/>
        <v>Fr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>
        <f>IF($T33=Y$3,IF(OR($Q33&lt;&gt;"",$R33&gt;7),"",IFERROR(IF($B33&lt;=INDEX(Einstellungen!$J$5:$X$23,MATCH($B33,Einstellungen!$J$5:$J$23,1),2),VLOOKUP($B33,Einstellungen!$J$5:$X$23,Y$2,1),""),"")),"")</f>
        <v>8</v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0"/>
        <v>46326</v>
      </c>
      <c r="B34" s="88">
        <f t="shared" si="1"/>
        <v>46326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>
        <f t="shared" si="2"/>
        <v>6</v>
      </c>
      <c r="S34">
        <f t="shared" si="3"/>
        <v>0</v>
      </c>
      <c r="T34" t="str">
        <f t="shared" si="4"/>
        <v>Sa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>
        <f>IF($T34=Z$3,IF(OR($Q34&lt;&gt;"",$R34&gt;7),"",IFERROR(IF($B34&lt;=INDEX(Einstellungen!$J$5:$X$23,MATCH($B34,Einstellungen!$J$5:$J$23,1),2),VLOOKUP($B34,Einstellungen!$J$5:$X$23,Z$2,1),""),"")),"")</f>
        <v>0</v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8">SUM(V4:V34)</f>
        <v>32</v>
      </c>
      <c r="W35" s="10">
        <f t="shared" si="8"/>
        <v>32</v>
      </c>
      <c r="X35" s="10">
        <f t="shared" si="8"/>
        <v>40</v>
      </c>
      <c r="Y35" s="10">
        <f t="shared" si="8"/>
        <v>40</v>
      </c>
      <c r="Z35" s="10">
        <f t="shared" si="8"/>
        <v>0</v>
      </c>
      <c r="AA35" s="10">
        <f t="shared" si="8"/>
        <v>0</v>
      </c>
      <c r="AB35" s="10">
        <f>SUM(U35:AA35)</f>
        <v>176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Jahresstunden!C19</f>
        <v>176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-176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Sept!F40 - Sept!F41</f>
        <v>-1496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-1672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-1672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Sept!F45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16" activePane="bottomLeft" state="frozenSplit"/>
      <selection pane="bottomLeft" activeCell="K35" sqref="K35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6" activePane="bottomLeft" state="frozenSplit"/>
      <selection pane="bottomLeft" activeCell="K35" sqref="K35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6" activePane="bottomLeft" state="frozenSplit"/>
      <selection pane="bottomLeft" activeCell="K35" sqref="K35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5" priority="1">
      <formula>COUNTIF(Feiertage,$A4)=1</formula>
    </cfRule>
    <cfRule type="expression" dxfId="4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F41" sqref="F41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42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Jan!A2+10</f>
        <v>11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46327</v>
      </c>
      <c r="B4" s="88">
        <f t="shared" ref="B4:B34" si="1">IF(DATE($D$1,$A$2,ROW()-3)&lt;=DATE(YEAR(DATE($D$1,$A$2,1)),MONTH(DATE($D$1,$A$2,1))+1,0),DATE($D$1,$A$2,ROW()-3),"")</f>
        <v>46327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Allerheiligen</v>
      </c>
      <c r="P4" s="45">
        <f>SUM(U4:AA4)</f>
        <v>0</v>
      </c>
      <c r="Q4" s="103" t="str">
        <f>IFERROR(VLOOKUP($B4,Einstellungen!$A$5:$B$25,2,FALSE),"")</f>
        <v>Allerheiligen</v>
      </c>
      <c r="R4">
        <f t="shared" ref="R4:R34" si="2">IFERROR(WEEKDAY(B4,2),"")</f>
        <v>7</v>
      </c>
      <c r="S4">
        <f t="shared" ref="S4:S34" si="3">IF(N4&lt;&gt;"",P4,0)</f>
        <v>0</v>
      </c>
      <c r="T4" t="str">
        <f t="shared" ref="T4:T34" si="4">TEXT(A4,"TTT")</f>
        <v>So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46328</v>
      </c>
      <c r="B5" s="88">
        <f t="shared" si="1"/>
        <v>46328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>Herbstferien</v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1</v>
      </c>
      <c r="S5">
        <f t="shared" si="3"/>
        <v>0</v>
      </c>
      <c r="T5" t="str">
        <f t="shared" si="4"/>
        <v>Mo</v>
      </c>
      <c r="U5" s="124">
        <f>IF($T5=U$3,IF(OR($Q5&lt;&gt;"",$R5&gt;7),"",IFERROR(IF($B5&lt;=INDEX(Einstellungen!$J$5:$X$23,MATCH($B5,Einstellungen!$J$5:$J$23,1),2),VLOOKUP($B5,Einstellungen!$J$5:$X$23,U$2,1),""),"")),"")</f>
        <v>8</v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46329</v>
      </c>
      <c r="B6" s="88">
        <f t="shared" si="1"/>
        <v>46329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Herbstferien</v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2</v>
      </c>
      <c r="S6">
        <f t="shared" si="3"/>
        <v>0</v>
      </c>
      <c r="T6" t="str">
        <f t="shared" si="4"/>
        <v>Di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>
        <f>IF($T6=V$3,IF(OR($Q6&lt;&gt;"",$R6&gt;7),"",IFERROR(IF($B6&lt;=INDEX(Einstellungen!$J$5:$X$23,MATCH($B6,Einstellungen!$J$5:$J$23,1),2),VLOOKUP($B6,Einstellungen!$J$5:$X$23,V$2,1),""),"")),"")</f>
        <v>8</v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46330</v>
      </c>
      <c r="B7" s="88">
        <f t="shared" si="1"/>
        <v>46330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Herbstferien</v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3</v>
      </c>
      <c r="S7">
        <f t="shared" si="3"/>
        <v>0</v>
      </c>
      <c r="T7" t="str">
        <f t="shared" si="4"/>
        <v>Mi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>
        <f>IF($T7=W$3,IF(OR($Q7&lt;&gt;"",$R7&gt;7),"",IFERROR(IF($B7&lt;=INDEX(Einstellungen!$J$5:$X$23,MATCH($B7,Einstellungen!$J$5:$J$23,1),2),VLOOKUP($B7,Einstellungen!$J$5:$X$23,W$2,1),""),"")),"")</f>
        <v>8</v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46331</v>
      </c>
      <c r="B8" s="88">
        <f t="shared" si="1"/>
        <v>46331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Herbstferien</v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4</v>
      </c>
      <c r="S8">
        <f t="shared" si="3"/>
        <v>0</v>
      </c>
      <c r="T8" t="str">
        <f t="shared" si="4"/>
        <v>Do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>
        <f>IF($T8=X$3,IF(OR($Q8&lt;&gt;"",$R8&gt;7),"",IFERROR(IF($B8&lt;=INDEX(Einstellungen!$J$5:$X$23,MATCH($B8,Einstellungen!$J$5:$J$23,1),2),VLOOKUP($B8,Einstellungen!$J$5:$X$23,X$2,1),""),"")),"")</f>
        <v>8</v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46332</v>
      </c>
      <c r="B9" s="88">
        <f t="shared" si="1"/>
        <v>46332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>Herbstferien</v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5</v>
      </c>
      <c r="S9">
        <f t="shared" si="3"/>
        <v>0</v>
      </c>
      <c r="T9" t="str">
        <f t="shared" si="4"/>
        <v>Fr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>
        <f>IF($T9=Y$3,IF(OR($Q9&lt;&gt;"",$R9&gt;7),"",IFERROR(IF($B9&lt;=INDEX(Einstellungen!$J$5:$X$23,MATCH($B9,Einstellungen!$J$5:$J$23,1),2),VLOOKUP($B9,Einstellungen!$J$5:$X$23,Y$2,1),""),"")),"")</f>
        <v>8</v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46333</v>
      </c>
      <c r="B10" s="88">
        <f t="shared" si="1"/>
        <v>46333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0</v>
      </c>
      <c r="Q10" s="103" t="str">
        <f>IFERROR(VLOOKUP($B10,Einstellungen!$A$5:$B$25,2,FALSE),"")</f>
        <v/>
      </c>
      <c r="R10">
        <f t="shared" si="2"/>
        <v>6</v>
      </c>
      <c r="S10">
        <f t="shared" si="3"/>
        <v>0</v>
      </c>
      <c r="T10" t="str">
        <f t="shared" si="4"/>
        <v>Sa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>
        <f>IF($T10=Z$3,IF(OR($Q10&lt;&gt;"",$R10&gt;7),"",IFERROR(IF($B10&lt;=INDEX(Einstellungen!$J$5:$X$23,MATCH($B10,Einstellungen!$J$5:$J$23,1),2),VLOOKUP($B10,Einstellungen!$J$5:$X$23,Z$2,1),""),"")),"")</f>
        <v>0</v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46334</v>
      </c>
      <c r="B11" s="88">
        <f t="shared" si="1"/>
        <v>46334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0</v>
      </c>
      <c r="Q11" s="103" t="str">
        <f>IFERROR(VLOOKUP($B11,Einstellungen!$A$5:$B$25,2,FALSE),"")</f>
        <v/>
      </c>
      <c r="R11">
        <f t="shared" si="2"/>
        <v>7</v>
      </c>
      <c r="S11">
        <f t="shared" si="3"/>
        <v>0</v>
      </c>
      <c r="T11" t="str">
        <f t="shared" si="4"/>
        <v>So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>
        <f>IF($T11=AA$3,IF(OR($Q11&lt;&gt;"",$R11&gt;7),"",IFERROR(IF($B11&lt;=INDEX(Einstellungen!$J$5:$X$23,MATCH($B11,Einstellungen!$J$5:$J$23,1),2),VLOOKUP($B11,Einstellungen!$J$5:$X$23,AA$2,1),""),"")),"")</f>
        <v>0</v>
      </c>
    </row>
    <row r="12" spans="1:28" x14ac:dyDescent="0.25">
      <c r="A12" s="53">
        <f t="shared" si="0"/>
        <v>46335</v>
      </c>
      <c r="B12" s="88">
        <f t="shared" si="1"/>
        <v>46335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1</v>
      </c>
      <c r="S12">
        <f t="shared" si="3"/>
        <v>0</v>
      </c>
      <c r="T12" t="str">
        <f t="shared" si="4"/>
        <v>Mo</v>
      </c>
      <c r="U12" s="124">
        <f>IF($T12=U$3,IF(OR($Q12&lt;&gt;"",$R12&gt;7),"",IFERROR(IF($B12&lt;=INDEX(Einstellungen!$J$5:$X$23,MATCH($B12,Einstellungen!$J$5:$J$23,1),2),VLOOKUP($B12,Einstellungen!$J$5:$X$23,U$2,1),""),"")),"")</f>
        <v>8</v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46336</v>
      </c>
      <c r="B13" s="88">
        <f t="shared" si="1"/>
        <v>46336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2</v>
      </c>
      <c r="S13">
        <f t="shared" si="3"/>
        <v>0</v>
      </c>
      <c r="T13" t="str">
        <f t="shared" si="4"/>
        <v>Di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>
        <f>IF($T13=V$3,IF(OR($Q13&lt;&gt;"",$R13&gt;7),"",IFERROR(IF($B13&lt;=INDEX(Einstellungen!$J$5:$X$23,MATCH($B13,Einstellungen!$J$5:$J$23,1),2),VLOOKUP($B13,Einstellungen!$J$5:$X$23,V$2,1),""),"")),"")</f>
        <v>8</v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46337</v>
      </c>
      <c r="B14" s="88">
        <f t="shared" si="1"/>
        <v>46337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3</v>
      </c>
      <c r="S14">
        <f t="shared" si="3"/>
        <v>0</v>
      </c>
      <c r="T14" t="str">
        <f t="shared" si="4"/>
        <v>Mi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>
        <f>IF($T14=W$3,IF(OR($Q14&lt;&gt;"",$R14&gt;7),"",IFERROR(IF($B14&lt;=INDEX(Einstellungen!$J$5:$X$23,MATCH($B14,Einstellungen!$J$5:$J$23,1),2),VLOOKUP($B14,Einstellungen!$J$5:$X$23,W$2,1),""),"")),"")</f>
        <v>8</v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46338</v>
      </c>
      <c r="B15" s="88">
        <f t="shared" si="1"/>
        <v>46338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4</v>
      </c>
      <c r="S15">
        <f t="shared" si="3"/>
        <v>0</v>
      </c>
      <c r="T15" t="str">
        <f t="shared" si="4"/>
        <v>Do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>
        <f>IF($T15=X$3,IF(OR($Q15&lt;&gt;"",$R15&gt;7),"",IFERROR(IF($B15&lt;=INDEX(Einstellungen!$J$5:$X$23,MATCH($B15,Einstellungen!$J$5:$J$23,1),2),VLOOKUP($B15,Einstellungen!$J$5:$X$23,X$2,1),""),"")),"")</f>
        <v>8</v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46339</v>
      </c>
      <c r="B16" s="88">
        <f t="shared" si="1"/>
        <v>46339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5</v>
      </c>
      <c r="S16">
        <f t="shared" si="3"/>
        <v>0</v>
      </c>
      <c r="T16" t="str">
        <f t="shared" si="4"/>
        <v>Fr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>
        <f>IF($T16=Y$3,IF(OR($Q16&lt;&gt;"",$R16&gt;7),"",IFERROR(IF($B16&lt;=INDEX(Einstellungen!$J$5:$X$23,MATCH($B16,Einstellungen!$J$5:$J$23,1),2),VLOOKUP($B16,Einstellungen!$J$5:$X$23,Y$2,1),""),"")),"")</f>
        <v>8</v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46340</v>
      </c>
      <c r="B17" s="88">
        <f t="shared" si="1"/>
        <v>46340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0</v>
      </c>
      <c r="Q17" s="103" t="str">
        <f>IFERROR(VLOOKUP($B17,Einstellungen!$A$5:$B$25,2,FALSE),"")</f>
        <v/>
      </c>
      <c r="R17">
        <f t="shared" si="2"/>
        <v>6</v>
      </c>
      <c r="S17">
        <f t="shared" si="3"/>
        <v>0</v>
      </c>
      <c r="T17" t="str">
        <f t="shared" si="4"/>
        <v>Sa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>
        <f>IF($T17=Z$3,IF(OR($Q17&lt;&gt;"",$R17&gt;7),"",IFERROR(IF($B17&lt;=INDEX(Einstellungen!$J$5:$X$23,MATCH($B17,Einstellungen!$J$5:$J$23,1),2),VLOOKUP($B17,Einstellungen!$J$5:$X$23,Z$2,1),""),"")),"")</f>
        <v>0</v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46341</v>
      </c>
      <c r="B18" s="88">
        <f t="shared" si="1"/>
        <v>46341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0</v>
      </c>
      <c r="Q18" s="103" t="str">
        <f>IFERROR(VLOOKUP($B18,Einstellungen!$A$5:$B$25,2,FALSE),"")</f>
        <v/>
      </c>
      <c r="R18">
        <f t="shared" si="2"/>
        <v>7</v>
      </c>
      <c r="S18">
        <f t="shared" si="3"/>
        <v>0</v>
      </c>
      <c r="T18" t="str">
        <f t="shared" si="4"/>
        <v>So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>
        <f>IF($T18=AA$3,IF(OR($Q18&lt;&gt;"",$R18&gt;7),"",IFERROR(IF($B18&lt;=INDEX(Einstellungen!$J$5:$X$23,MATCH($B18,Einstellungen!$J$5:$J$23,1),2),VLOOKUP($B18,Einstellungen!$J$5:$X$23,AA$2,1),""),"")),"")</f>
        <v>0</v>
      </c>
    </row>
    <row r="19" spans="1:27" x14ac:dyDescent="0.25">
      <c r="A19" s="53">
        <f t="shared" si="0"/>
        <v>46342</v>
      </c>
      <c r="B19" s="88">
        <f t="shared" si="1"/>
        <v>46342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1</v>
      </c>
      <c r="S19">
        <f t="shared" si="3"/>
        <v>0</v>
      </c>
      <c r="T19" t="str">
        <f t="shared" si="4"/>
        <v>Mo</v>
      </c>
      <c r="U19" s="124">
        <f>IF($T19=U$3,IF(OR($Q19&lt;&gt;"",$R19&gt;7),"",IFERROR(IF($B19&lt;=INDEX(Einstellungen!$J$5:$X$23,MATCH($B19,Einstellungen!$J$5:$J$23,1),2),VLOOKUP($B19,Einstellungen!$J$5:$X$23,U$2,1),""),"")),"")</f>
        <v>8</v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46343</v>
      </c>
      <c r="B20" s="88">
        <f t="shared" si="1"/>
        <v>46343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2</v>
      </c>
      <c r="S20">
        <f t="shared" si="3"/>
        <v>0</v>
      </c>
      <c r="T20" t="str">
        <f t="shared" si="4"/>
        <v>Di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>
        <f>IF($T20=V$3,IF(OR($Q20&lt;&gt;"",$R20&gt;7),"",IFERROR(IF($B20&lt;=INDEX(Einstellungen!$J$5:$X$23,MATCH($B20,Einstellungen!$J$5:$J$23,1),2),VLOOKUP($B20,Einstellungen!$J$5:$X$23,V$2,1),""),"")),"")</f>
        <v>8</v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46344</v>
      </c>
      <c r="B21" s="88">
        <f t="shared" si="1"/>
        <v>46344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>Buß- und Bettag</v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3</v>
      </c>
      <c r="S21">
        <f t="shared" si="3"/>
        <v>0</v>
      </c>
      <c r="T21" t="str">
        <f t="shared" si="4"/>
        <v>Mi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>
        <f>IF($T21=W$3,IF(OR($Q21&lt;&gt;"",$R21&gt;7),"",IFERROR(IF($B21&lt;=INDEX(Einstellungen!$J$5:$X$23,MATCH($B21,Einstellungen!$J$5:$J$23,1),2),VLOOKUP($B21,Einstellungen!$J$5:$X$23,W$2,1),""),"")),"")</f>
        <v>8</v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46345</v>
      </c>
      <c r="B22" s="88">
        <f t="shared" si="1"/>
        <v>46345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4</v>
      </c>
      <c r="S22">
        <f t="shared" si="3"/>
        <v>0</v>
      </c>
      <c r="T22" t="str">
        <f t="shared" si="4"/>
        <v>Do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>
        <f>IF($T22=X$3,IF(OR($Q22&lt;&gt;"",$R22&gt;7),"",IFERROR(IF($B22&lt;=INDEX(Einstellungen!$J$5:$X$23,MATCH($B22,Einstellungen!$J$5:$J$23,1),2),VLOOKUP($B22,Einstellungen!$J$5:$X$23,X$2,1),""),"")),"")</f>
        <v>8</v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46346</v>
      </c>
      <c r="B23" s="88">
        <f t="shared" si="1"/>
        <v>46346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5</v>
      </c>
      <c r="S23">
        <f t="shared" si="3"/>
        <v>0</v>
      </c>
      <c r="T23" t="str">
        <f t="shared" si="4"/>
        <v>Fr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>
        <f>IF($T23=Y$3,IF(OR($Q23&lt;&gt;"",$R23&gt;7),"",IFERROR(IF($B23&lt;=INDEX(Einstellungen!$J$5:$X$23,MATCH($B23,Einstellungen!$J$5:$J$23,1),2),VLOOKUP($B23,Einstellungen!$J$5:$X$23,Y$2,1),""),"")),"")</f>
        <v>8</v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46347</v>
      </c>
      <c r="B24" s="88">
        <f t="shared" si="1"/>
        <v>46347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0</v>
      </c>
      <c r="Q24" s="103" t="str">
        <f>IFERROR(VLOOKUP($B24,Einstellungen!$A$5:$B$25,2,FALSE),"")</f>
        <v/>
      </c>
      <c r="R24">
        <f t="shared" si="2"/>
        <v>6</v>
      </c>
      <c r="S24">
        <f t="shared" si="3"/>
        <v>0</v>
      </c>
      <c r="T24" t="str">
        <f t="shared" si="4"/>
        <v>Sa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>
        <f>IF($T24=Z$3,IF(OR($Q24&lt;&gt;"",$R24&gt;7),"",IFERROR(IF($B24&lt;=INDEX(Einstellungen!$J$5:$X$23,MATCH($B24,Einstellungen!$J$5:$J$23,1),2),VLOOKUP($B24,Einstellungen!$J$5:$X$23,Z$2,1),""),"")),"")</f>
        <v>0</v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46348</v>
      </c>
      <c r="B25" s="88">
        <f t="shared" si="1"/>
        <v>46348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0</v>
      </c>
      <c r="Q25" s="103" t="str">
        <f>IFERROR(VLOOKUP($B25,Einstellungen!$A$5:$B$25,2,FALSE),"")</f>
        <v/>
      </c>
      <c r="R25">
        <f t="shared" si="2"/>
        <v>7</v>
      </c>
      <c r="S25">
        <f t="shared" si="3"/>
        <v>0</v>
      </c>
      <c r="T25" t="str">
        <f t="shared" si="4"/>
        <v>So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>
        <f>IF($T25=AA$3,IF(OR($Q25&lt;&gt;"",$R25&gt;7),"",IFERROR(IF($B25&lt;=INDEX(Einstellungen!$J$5:$X$23,MATCH($B25,Einstellungen!$J$5:$J$23,1),2),VLOOKUP($B25,Einstellungen!$J$5:$X$23,AA$2,1),""),"")),"")</f>
        <v>0</v>
      </c>
    </row>
    <row r="26" spans="1:27" x14ac:dyDescent="0.25">
      <c r="A26" s="53">
        <f t="shared" si="0"/>
        <v>46349</v>
      </c>
      <c r="B26" s="88">
        <f t="shared" si="1"/>
        <v>46349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1</v>
      </c>
      <c r="S26">
        <f t="shared" si="3"/>
        <v>0</v>
      </c>
      <c r="T26" t="str">
        <f t="shared" si="4"/>
        <v>Mo</v>
      </c>
      <c r="U26" s="124">
        <f>IF($T26=U$3,IF(OR($Q26&lt;&gt;"",$R26&gt;7),"",IFERROR(IF($B26&lt;=INDEX(Einstellungen!$J$5:$X$23,MATCH($B26,Einstellungen!$J$5:$J$23,1),2),VLOOKUP($B26,Einstellungen!$J$5:$X$23,U$2,1),""),"")),"")</f>
        <v>8</v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46350</v>
      </c>
      <c r="B27" s="88">
        <f t="shared" si="1"/>
        <v>46350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2</v>
      </c>
      <c r="S27">
        <f t="shared" si="3"/>
        <v>0</v>
      </c>
      <c r="T27" t="str">
        <f t="shared" si="4"/>
        <v>Di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>
        <f>IF($T27=V$3,IF(OR($Q27&lt;&gt;"",$R27&gt;7),"",IFERROR(IF($B27&lt;=INDEX(Einstellungen!$J$5:$X$23,MATCH($B27,Einstellungen!$J$5:$J$23,1),2),VLOOKUP($B27,Einstellungen!$J$5:$X$23,V$2,1),""),"")),"")</f>
        <v>8</v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46351</v>
      </c>
      <c r="B28" s="88">
        <f t="shared" si="1"/>
        <v>46351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3</v>
      </c>
      <c r="S28">
        <f t="shared" si="3"/>
        <v>0</v>
      </c>
      <c r="T28" t="str">
        <f t="shared" si="4"/>
        <v>Mi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>
        <f>IF($T28=W$3,IF(OR($Q28&lt;&gt;"",$R28&gt;7),"",IFERROR(IF($B28&lt;=INDEX(Einstellungen!$J$5:$X$23,MATCH($B28,Einstellungen!$J$5:$J$23,1),2),VLOOKUP($B28,Einstellungen!$J$5:$X$23,W$2,1),""),"")),"")</f>
        <v>8</v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46352</v>
      </c>
      <c r="B29" s="88">
        <f t="shared" si="1"/>
        <v>46352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4</v>
      </c>
      <c r="S29">
        <f t="shared" si="3"/>
        <v>0</v>
      </c>
      <c r="T29" t="str">
        <f t="shared" si="4"/>
        <v>Do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>
        <f>IF($T29=X$3,IF(OR($Q29&lt;&gt;"",$R29&gt;7),"",IFERROR(IF($B29&lt;=INDEX(Einstellungen!$J$5:$X$23,MATCH($B29,Einstellungen!$J$5:$J$23,1),2),VLOOKUP($B29,Einstellungen!$J$5:$X$23,X$2,1),""),"")),"")</f>
        <v>8</v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46353</v>
      </c>
      <c r="B30" s="88">
        <f t="shared" si="1"/>
        <v>46353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5</v>
      </c>
      <c r="S30">
        <f t="shared" si="3"/>
        <v>0</v>
      </c>
      <c r="T30" t="str">
        <f t="shared" si="4"/>
        <v>Fr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>
        <f>IF($T30=Y$3,IF(OR($Q30&lt;&gt;"",$R30&gt;7),"",IFERROR(IF($B30&lt;=INDEX(Einstellungen!$J$5:$X$23,MATCH($B30,Einstellungen!$J$5:$J$23,1),2),VLOOKUP($B30,Einstellungen!$J$5:$X$23,Y$2,1),""),"")),"")</f>
        <v>8</v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46354</v>
      </c>
      <c r="B31" s="88">
        <f t="shared" si="1"/>
        <v>46354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0</v>
      </c>
      <c r="Q31" s="103" t="str">
        <f>IFERROR(VLOOKUP($B31,Einstellungen!$A$5:$B$25,2,FALSE),"")</f>
        <v/>
      </c>
      <c r="R31">
        <f t="shared" si="2"/>
        <v>6</v>
      </c>
      <c r="S31">
        <f t="shared" si="3"/>
        <v>0</v>
      </c>
      <c r="T31" t="str">
        <f t="shared" si="4"/>
        <v>Sa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>
        <f>IF($T31=Z$3,IF(OR($Q31&lt;&gt;"",$R31&gt;7),"",IFERROR(IF($B31&lt;=INDEX(Einstellungen!$J$5:$X$23,MATCH($B31,Einstellungen!$J$5:$J$23,1),2),VLOOKUP($B31,Einstellungen!$J$5:$X$23,Z$2,1),""),"")),"")</f>
        <v>0</v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46355</v>
      </c>
      <c r="B32" s="88">
        <f t="shared" si="1"/>
        <v>46355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0</v>
      </c>
      <c r="Q32" s="103" t="str">
        <f>IFERROR(VLOOKUP($B32,Einstellungen!$A$5:$B$25,2,FALSE),"")</f>
        <v/>
      </c>
      <c r="R32">
        <f t="shared" si="2"/>
        <v>7</v>
      </c>
      <c r="S32">
        <f t="shared" si="3"/>
        <v>0</v>
      </c>
      <c r="T32" t="str">
        <f t="shared" si="4"/>
        <v>So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>
        <f>IF($T32=AA$3,IF(OR($Q32&lt;&gt;"",$R32&gt;7),"",IFERROR(IF($B32&lt;=INDEX(Einstellungen!$J$5:$X$23,MATCH($B32,Einstellungen!$J$5:$J$23,1),2),VLOOKUP($B32,Einstellungen!$J$5:$X$23,AA$2,1),""),"")),"")</f>
        <v>0</v>
      </c>
    </row>
    <row r="33" spans="1:28" x14ac:dyDescent="0.25">
      <c r="A33" s="53">
        <f t="shared" si="0"/>
        <v>46356</v>
      </c>
      <c r="B33" s="88">
        <f t="shared" si="1"/>
        <v>46356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1</v>
      </c>
      <c r="S33">
        <f t="shared" si="3"/>
        <v>0</v>
      </c>
      <c r="T33" t="str">
        <f t="shared" si="4"/>
        <v>Mo</v>
      </c>
      <c r="U33" s="124">
        <f>IF($T33=U$3,IF(OR($Q33&lt;&gt;"",$R33&gt;7),"",IFERROR(IF($B33&lt;=INDEX(Einstellungen!$J$5:$X$23,MATCH($B33,Einstellungen!$J$5:$J$23,1),2),VLOOKUP($B33,Einstellungen!$J$5:$X$23,U$2,1),""),"")),"")</f>
        <v>8</v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 t="str">
        <f t="shared" si="0"/>
        <v/>
      </c>
      <c r="B34" s="88" t="str">
        <f t="shared" si="1"/>
        <v/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 t="str">
        <f t="shared" si="2"/>
        <v/>
      </c>
      <c r="S34">
        <f t="shared" si="3"/>
        <v>0</v>
      </c>
      <c r="T34" t="str">
        <f t="shared" si="4"/>
        <v/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40</v>
      </c>
      <c r="V35" s="10">
        <f t="shared" ref="V35:AA35" si="8">SUM(V4:V34)</f>
        <v>32</v>
      </c>
      <c r="W35" s="10">
        <f t="shared" si="8"/>
        <v>32</v>
      </c>
      <c r="X35" s="10">
        <f t="shared" si="8"/>
        <v>32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168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Jahresstunden!C20</f>
        <v>168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-168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13">
        <f>Okt!F40 - Okt!F41</f>
        <v>-1672</v>
      </c>
      <c r="G39" s="89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-1840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-1840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Okt!F45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16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6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6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3" priority="1">
      <formula>COUNTIF(Feiertage,$A4)=1</formula>
    </cfRule>
    <cfRule type="expression" dxfId="2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C46"/>
  <sheetViews>
    <sheetView view="pageBreakPreview" zoomScaleNormal="100" zoomScaleSheetLayoutView="100" workbookViewId="0">
      <pane ySplit="3" topLeftCell="A16" activePane="bottomLeft" state="frozenSplit"/>
      <selection activeCell="AB32" sqref="AB32"/>
      <selection pane="bottomLeft" activeCell="F41" sqref="F41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43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Jan!A2+11</f>
        <v>12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46357</v>
      </c>
      <c r="B4" s="88">
        <f t="shared" ref="B4:B34" si="1">IF(DATE($D$1,$A$2,ROW()-3)&lt;=DATE(YEAR(DATE($D$1,$A$2,1)),MONTH(DATE($D$1,$A$2,1))+1,0),DATE($D$1,$A$2,ROW()-3),"")</f>
        <v>46357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2</v>
      </c>
      <c r="S4">
        <f t="shared" ref="S4:S34" si="3">IF(N4&lt;&gt;"",P4,0)</f>
        <v>0</v>
      </c>
      <c r="T4" t="str">
        <f t="shared" ref="T4:T34" si="4">TEXT(A4,"TTT")</f>
        <v>Di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>
        <f>IF($T4=V$3,IF(OR($Q4&lt;&gt;"",$R4&gt;7),"",IFERROR(IF($B4&lt;=INDEX(Einstellungen!$J$5:$X$23,MATCH($B4,Einstellungen!$J$5:$J$23,1),2),VLOOKUP($B4,Einstellungen!$J$5:$X$23,V$2,1),""),"")),"")</f>
        <v>8</v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46358</v>
      </c>
      <c r="B5" s="88">
        <f t="shared" si="1"/>
        <v>46358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3</v>
      </c>
      <c r="S5">
        <f t="shared" si="3"/>
        <v>0</v>
      </c>
      <c r="T5" t="str">
        <f t="shared" si="4"/>
        <v>Mi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>
        <f>IF($T5=W$3,IF(OR($Q5&lt;&gt;"",$R5&gt;7),"",IFERROR(IF($B5&lt;=INDEX(Einstellungen!$J$5:$X$23,MATCH($B5,Einstellungen!$J$5:$J$23,1),2),VLOOKUP($B5,Einstellungen!$J$5:$X$23,W$2,1),""),"")),"")</f>
        <v>8</v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46359</v>
      </c>
      <c r="B6" s="88">
        <f t="shared" si="1"/>
        <v>46359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/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4</v>
      </c>
      <c r="S6">
        <f t="shared" si="3"/>
        <v>0</v>
      </c>
      <c r="T6" t="str">
        <f t="shared" si="4"/>
        <v>Do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>
        <f>IF($T6=X$3,IF(OR($Q6&lt;&gt;"",$R6&gt;7),"",IFERROR(IF($B6&lt;=INDEX(Einstellungen!$J$5:$X$23,MATCH($B6,Einstellungen!$J$5:$J$23,1),2),VLOOKUP($B6,Einstellungen!$J$5:$X$23,X$2,1),""),"")),"")</f>
        <v>8</v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46360</v>
      </c>
      <c r="B7" s="88">
        <f t="shared" si="1"/>
        <v>46360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5</v>
      </c>
      <c r="S7">
        <f t="shared" si="3"/>
        <v>0</v>
      </c>
      <c r="T7" t="str">
        <f t="shared" si="4"/>
        <v>Fr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>
        <f>IF($T7=Y$3,IF(OR($Q7&lt;&gt;"",$R7&gt;7),"",IFERROR(IF($B7&lt;=INDEX(Einstellungen!$J$5:$X$23,MATCH($B7,Einstellungen!$J$5:$J$23,1),2),VLOOKUP($B7,Einstellungen!$J$5:$X$23,Y$2,1),""),"")),"")</f>
        <v>8</v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46361</v>
      </c>
      <c r="B8" s="88">
        <f t="shared" si="1"/>
        <v>46361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0</v>
      </c>
      <c r="Q8" s="103" t="str">
        <f>IFERROR(VLOOKUP($B8,Einstellungen!$A$5:$B$25,2,FALSE),"")</f>
        <v/>
      </c>
      <c r="R8">
        <f t="shared" si="2"/>
        <v>6</v>
      </c>
      <c r="S8">
        <f t="shared" si="3"/>
        <v>0</v>
      </c>
      <c r="T8" t="str">
        <f t="shared" si="4"/>
        <v>Sa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>
        <f>IF($T8=Z$3,IF(OR($Q8&lt;&gt;"",$R8&gt;7),"",IFERROR(IF($B8&lt;=INDEX(Einstellungen!$J$5:$X$23,MATCH($B8,Einstellungen!$J$5:$J$23,1),2),VLOOKUP($B8,Einstellungen!$J$5:$X$23,Z$2,1),""),"")),"")</f>
        <v>0</v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46362</v>
      </c>
      <c r="B9" s="88">
        <f t="shared" si="1"/>
        <v>46362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0</v>
      </c>
      <c r="Q9" s="103" t="str">
        <f>IFERROR(VLOOKUP($B9,Einstellungen!$A$5:$B$25,2,FALSE),"")</f>
        <v/>
      </c>
      <c r="R9">
        <f t="shared" si="2"/>
        <v>7</v>
      </c>
      <c r="S9">
        <f t="shared" si="3"/>
        <v>0</v>
      </c>
      <c r="T9" t="str">
        <f t="shared" si="4"/>
        <v>So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>
        <f>IF($T9=AA$3,IF(OR($Q9&lt;&gt;"",$R9&gt;7),"",IFERROR(IF($B9&lt;=INDEX(Einstellungen!$J$5:$X$23,MATCH($B9,Einstellungen!$J$5:$J$23,1),2),VLOOKUP($B9,Einstellungen!$J$5:$X$23,AA$2,1),""),"")),"")</f>
        <v>0</v>
      </c>
    </row>
    <row r="10" spans="1:28" x14ac:dyDescent="0.25">
      <c r="A10" s="53">
        <f t="shared" si="0"/>
        <v>46363</v>
      </c>
      <c r="B10" s="88">
        <f t="shared" si="1"/>
        <v>46363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1</v>
      </c>
      <c r="S10">
        <f t="shared" si="3"/>
        <v>0</v>
      </c>
      <c r="T10" t="str">
        <f t="shared" si="4"/>
        <v>Mo</v>
      </c>
      <c r="U10" s="124">
        <f>IF($T10=U$3,IF(OR($Q10&lt;&gt;"",$R10&gt;7),"",IFERROR(IF($B10&lt;=INDEX(Einstellungen!$J$5:$X$23,MATCH($B10,Einstellungen!$J$5:$J$23,1),2),VLOOKUP($B10,Einstellungen!$J$5:$X$23,U$2,1),""),"")),"")</f>
        <v>8</v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46364</v>
      </c>
      <c r="B11" s="88">
        <f t="shared" si="1"/>
        <v>46364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2</v>
      </c>
      <c r="S11">
        <f t="shared" si="3"/>
        <v>0</v>
      </c>
      <c r="T11" t="str">
        <f t="shared" si="4"/>
        <v>Di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>
        <f>IF($T11=V$3,IF(OR($Q11&lt;&gt;"",$R11&gt;7),"",IFERROR(IF($B11&lt;=INDEX(Einstellungen!$J$5:$X$23,MATCH($B11,Einstellungen!$J$5:$J$23,1),2),VLOOKUP($B11,Einstellungen!$J$5:$X$23,V$2,1),""),"")),"")</f>
        <v>8</v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46365</v>
      </c>
      <c r="B12" s="88">
        <f t="shared" si="1"/>
        <v>46365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3</v>
      </c>
      <c r="S12">
        <f t="shared" si="3"/>
        <v>0</v>
      </c>
      <c r="T12" t="str">
        <f t="shared" si="4"/>
        <v>Mi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>
        <f>IF($T12=W$3,IF(OR($Q12&lt;&gt;"",$R12&gt;7),"",IFERROR(IF($B12&lt;=INDEX(Einstellungen!$J$5:$X$23,MATCH($B12,Einstellungen!$J$5:$J$23,1),2),VLOOKUP($B12,Einstellungen!$J$5:$X$23,W$2,1),""),"")),"")</f>
        <v>8</v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46366</v>
      </c>
      <c r="B13" s="88">
        <f t="shared" si="1"/>
        <v>46366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4</v>
      </c>
      <c r="S13">
        <f t="shared" si="3"/>
        <v>0</v>
      </c>
      <c r="T13" t="str">
        <f t="shared" si="4"/>
        <v>Do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>
        <f>IF($T13=X$3,IF(OR($Q13&lt;&gt;"",$R13&gt;7),"",IFERROR(IF($B13&lt;=INDEX(Einstellungen!$J$5:$X$23,MATCH($B13,Einstellungen!$J$5:$J$23,1),2),VLOOKUP($B13,Einstellungen!$J$5:$X$23,X$2,1),""),"")),"")</f>
        <v>8</v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46367</v>
      </c>
      <c r="B14" s="88">
        <f t="shared" si="1"/>
        <v>46367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5</v>
      </c>
      <c r="S14">
        <f t="shared" si="3"/>
        <v>0</v>
      </c>
      <c r="T14" t="str">
        <f t="shared" si="4"/>
        <v>Fr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>
        <f>IF($T14=Y$3,IF(OR($Q14&lt;&gt;"",$R14&gt;7),"",IFERROR(IF($B14&lt;=INDEX(Einstellungen!$J$5:$X$23,MATCH($B14,Einstellungen!$J$5:$J$23,1),2),VLOOKUP($B14,Einstellungen!$J$5:$X$23,Y$2,1),""),"")),"")</f>
        <v>8</v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46368</v>
      </c>
      <c r="B15" s="88">
        <f t="shared" si="1"/>
        <v>46368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0</v>
      </c>
      <c r="Q15" s="103" t="str">
        <f>IFERROR(VLOOKUP($B15,Einstellungen!$A$5:$B$25,2,FALSE),"")</f>
        <v/>
      </c>
      <c r="R15">
        <f t="shared" si="2"/>
        <v>6</v>
      </c>
      <c r="S15">
        <f t="shared" si="3"/>
        <v>0</v>
      </c>
      <c r="T15" t="str">
        <f t="shared" si="4"/>
        <v>Sa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>
        <f>IF($T15=Z$3,IF(OR($Q15&lt;&gt;"",$R15&gt;7),"",IFERROR(IF($B15&lt;=INDEX(Einstellungen!$J$5:$X$23,MATCH($B15,Einstellungen!$J$5:$J$23,1),2),VLOOKUP($B15,Einstellungen!$J$5:$X$23,Z$2,1),""),"")),"")</f>
        <v>0</v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46369</v>
      </c>
      <c r="B16" s="88">
        <f t="shared" si="1"/>
        <v>46369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0</v>
      </c>
      <c r="Q16" s="103" t="str">
        <f>IFERROR(VLOOKUP($B16,Einstellungen!$A$5:$B$25,2,FALSE),"")</f>
        <v/>
      </c>
      <c r="R16">
        <f t="shared" si="2"/>
        <v>7</v>
      </c>
      <c r="S16">
        <f t="shared" si="3"/>
        <v>0</v>
      </c>
      <c r="T16" t="str">
        <f t="shared" si="4"/>
        <v>So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>
        <f>IF($T16=AA$3,IF(OR($Q16&lt;&gt;"",$R16&gt;7),"",IFERROR(IF($B16&lt;=INDEX(Einstellungen!$J$5:$X$23,MATCH($B16,Einstellungen!$J$5:$J$23,1),2),VLOOKUP($B16,Einstellungen!$J$5:$X$23,AA$2,1),""),"")),"")</f>
        <v>0</v>
      </c>
    </row>
    <row r="17" spans="1:27" x14ac:dyDescent="0.25">
      <c r="A17" s="53">
        <f t="shared" si="0"/>
        <v>46370</v>
      </c>
      <c r="B17" s="88">
        <f t="shared" si="1"/>
        <v>46370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1</v>
      </c>
      <c r="S17">
        <f t="shared" si="3"/>
        <v>0</v>
      </c>
      <c r="T17" t="str">
        <f t="shared" si="4"/>
        <v>Mo</v>
      </c>
      <c r="U17" s="124">
        <f>IF($T17=U$3,IF(OR($Q17&lt;&gt;"",$R17&gt;7),"",IFERROR(IF($B17&lt;=INDEX(Einstellungen!$J$5:$X$23,MATCH($B17,Einstellungen!$J$5:$J$23,1),2),VLOOKUP($B17,Einstellungen!$J$5:$X$23,U$2,1),""),"")),"")</f>
        <v>8</v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46371</v>
      </c>
      <c r="B18" s="88">
        <f t="shared" si="1"/>
        <v>46371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2</v>
      </c>
      <c r="S18">
        <f t="shared" si="3"/>
        <v>0</v>
      </c>
      <c r="T18" t="str">
        <f t="shared" si="4"/>
        <v>Di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>
        <f>IF($T18=V$3,IF(OR($Q18&lt;&gt;"",$R18&gt;7),"",IFERROR(IF($B18&lt;=INDEX(Einstellungen!$J$5:$X$23,MATCH($B18,Einstellungen!$J$5:$J$23,1),2),VLOOKUP($B18,Einstellungen!$J$5:$X$23,V$2,1),""),"")),"")</f>
        <v>8</v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46372</v>
      </c>
      <c r="B19" s="88">
        <f t="shared" si="1"/>
        <v>46372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3</v>
      </c>
      <c r="S19">
        <f t="shared" si="3"/>
        <v>0</v>
      </c>
      <c r="T19" t="str">
        <f t="shared" si="4"/>
        <v>Mi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>
        <f>IF($T19=W$3,IF(OR($Q19&lt;&gt;"",$R19&gt;7),"",IFERROR(IF($B19&lt;=INDEX(Einstellungen!$J$5:$X$23,MATCH($B19,Einstellungen!$J$5:$J$23,1),2),VLOOKUP($B19,Einstellungen!$J$5:$X$23,W$2,1),""),"")),"")</f>
        <v>8</v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46373</v>
      </c>
      <c r="B20" s="88">
        <f t="shared" si="1"/>
        <v>46373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4</v>
      </c>
      <c r="S20">
        <f t="shared" si="3"/>
        <v>0</v>
      </c>
      <c r="T20" t="str">
        <f t="shared" si="4"/>
        <v>Do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>
        <f>IF($T20=X$3,IF(OR($Q20&lt;&gt;"",$R20&gt;7),"",IFERROR(IF($B20&lt;=INDEX(Einstellungen!$J$5:$X$23,MATCH($B20,Einstellungen!$J$5:$J$23,1),2),VLOOKUP($B20,Einstellungen!$J$5:$X$23,X$2,1),""),"")),"")</f>
        <v>8</v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46374</v>
      </c>
      <c r="B21" s="88">
        <f t="shared" si="1"/>
        <v>46374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5</v>
      </c>
      <c r="S21">
        <f t="shared" si="3"/>
        <v>0</v>
      </c>
      <c r="T21" t="str">
        <f t="shared" si="4"/>
        <v>Fr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>
        <f>IF($T21=Y$3,IF(OR($Q21&lt;&gt;"",$R21&gt;7),"",IFERROR(IF($B21&lt;=INDEX(Einstellungen!$J$5:$X$23,MATCH($B21,Einstellungen!$J$5:$J$23,1),2),VLOOKUP($B21,Einstellungen!$J$5:$X$23,Y$2,1),""),"")),"")</f>
        <v>8</v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46375</v>
      </c>
      <c r="B22" s="88">
        <f t="shared" si="1"/>
        <v>46375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0</v>
      </c>
      <c r="Q22" s="103" t="str">
        <f>IFERROR(VLOOKUP($B22,Einstellungen!$A$5:$B$25,2,FALSE),"")</f>
        <v/>
      </c>
      <c r="R22">
        <f t="shared" si="2"/>
        <v>6</v>
      </c>
      <c r="S22">
        <f t="shared" si="3"/>
        <v>0</v>
      </c>
      <c r="T22" t="str">
        <f t="shared" si="4"/>
        <v>Sa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>
        <f>IF($T22=Z$3,IF(OR($Q22&lt;&gt;"",$R22&gt;7),"",IFERROR(IF($B22&lt;=INDEX(Einstellungen!$J$5:$X$23,MATCH($B22,Einstellungen!$J$5:$J$23,1),2),VLOOKUP($B22,Einstellungen!$J$5:$X$23,Z$2,1),""),"")),"")</f>
        <v>0</v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46376</v>
      </c>
      <c r="B23" s="88">
        <f t="shared" si="1"/>
        <v>46376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0</v>
      </c>
      <c r="Q23" s="103" t="str">
        <f>IFERROR(VLOOKUP($B23,Einstellungen!$A$5:$B$25,2,FALSE),"")</f>
        <v/>
      </c>
      <c r="R23">
        <f t="shared" si="2"/>
        <v>7</v>
      </c>
      <c r="S23">
        <f t="shared" si="3"/>
        <v>0</v>
      </c>
      <c r="T23" t="str">
        <f t="shared" si="4"/>
        <v>So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>
        <f>IF($T23=AA$3,IF(OR($Q23&lt;&gt;"",$R23&gt;7),"",IFERROR(IF($B23&lt;=INDEX(Einstellungen!$J$5:$X$23,MATCH($B23,Einstellungen!$J$5:$J$23,1),2),VLOOKUP($B23,Einstellungen!$J$5:$X$23,AA$2,1),""),"")),"")</f>
        <v>0</v>
      </c>
    </row>
    <row r="24" spans="1:27" x14ac:dyDescent="0.25">
      <c r="A24" s="53">
        <f t="shared" si="0"/>
        <v>46377</v>
      </c>
      <c r="B24" s="88">
        <f t="shared" si="1"/>
        <v>46377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1</v>
      </c>
      <c r="S24">
        <f t="shared" si="3"/>
        <v>0</v>
      </c>
      <c r="T24" t="str">
        <f t="shared" si="4"/>
        <v>Mo</v>
      </c>
      <c r="U24" s="124">
        <f>IF($T24=U$3,IF(OR($Q24&lt;&gt;"",$R24&gt;7),"",IFERROR(IF($B24&lt;=INDEX(Einstellungen!$J$5:$X$23,MATCH($B24,Einstellungen!$J$5:$J$23,1),2),VLOOKUP($B24,Einstellungen!$J$5:$X$23,U$2,1),""),"")),"")</f>
        <v>8</v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46378</v>
      </c>
      <c r="B25" s="88">
        <f t="shared" si="1"/>
        <v>46378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2</v>
      </c>
      <c r="S25">
        <f t="shared" si="3"/>
        <v>0</v>
      </c>
      <c r="T25" t="str">
        <f t="shared" si="4"/>
        <v>Di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>
        <f>IF($T25=V$3,IF(OR($Q25&lt;&gt;"",$R25&gt;7),"",IFERROR(IF($B25&lt;=INDEX(Einstellungen!$J$5:$X$23,MATCH($B25,Einstellungen!$J$5:$J$23,1),2),VLOOKUP($B25,Einstellungen!$J$5:$X$23,V$2,1),""),"")),"")</f>
        <v>8</v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46379</v>
      </c>
      <c r="B26" s="88">
        <f t="shared" si="1"/>
        <v>46379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3</v>
      </c>
      <c r="S26">
        <f t="shared" si="3"/>
        <v>0</v>
      </c>
      <c r="T26" t="str">
        <f t="shared" si="4"/>
        <v>Mi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>
        <f>IF($T26=W$3,IF(OR($Q26&lt;&gt;"",$R26&gt;7),"",IFERROR(IF($B26&lt;=INDEX(Einstellungen!$J$5:$X$23,MATCH($B26,Einstellungen!$J$5:$J$23,1),2),VLOOKUP($B26,Einstellungen!$J$5:$X$23,W$2,1),""),"")),"")</f>
        <v>8</v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46380</v>
      </c>
      <c r="B27" s="88">
        <f t="shared" si="1"/>
        <v>46380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>Heilig Abend / Weihnachtsferien</v>
      </c>
      <c r="P27" s="45">
        <f t="shared" si="7"/>
        <v>0</v>
      </c>
      <c r="Q27" s="103" t="str">
        <f>IFERROR(VLOOKUP($B27,Einstellungen!$A$5:$B$25,2,FALSE),"")</f>
        <v>Heilig Abend</v>
      </c>
      <c r="R27">
        <f t="shared" si="2"/>
        <v>4</v>
      </c>
      <c r="S27">
        <f t="shared" si="3"/>
        <v>0</v>
      </c>
      <c r="T27" t="str">
        <f t="shared" si="4"/>
        <v>Do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46381</v>
      </c>
      <c r="B28" s="88">
        <f t="shared" si="1"/>
        <v>46381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>1. Weihnachtstag / Weihnachtsferien</v>
      </c>
      <c r="P28" s="45">
        <f t="shared" si="7"/>
        <v>0</v>
      </c>
      <c r="Q28" s="103" t="str">
        <f>IFERROR(VLOOKUP($B28,Einstellungen!$A$5:$B$25,2,FALSE),"")</f>
        <v>1. Weihnachtstag</v>
      </c>
      <c r="R28">
        <f t="shared" si="2"/>
        <v>5</v>
      </c>
      <c r="S28">
        <f t="shared" si="3"/>
        <v>0</v>
      </c>
      <c r="T28" t="str">
        <f t="shared" si="4"/>
        <v>Fr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46382</v>
      </c>
      <c r="B29" s="88">
        <f t="shared" si="1"/>
        <v>46382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>2. Weihnachtstag / Weihnachtsferien</v>
      </c>
      <c r="P29" s="45">
        <f t="shared" si="7"/>
        <v>0</v>
      </c>
      <c r="Q29" s="103" t="str">
        <f>IFERROR(VLOOKUP($B29,Einstellungen!$A$5:$B$25,2,FALSE),"")</f>
        <v>2. Weihnachtstag</v>
      </c>
      <c r="R29">
        <f t="shared" si="2"/>
        <v>6</v>
      </c>
      <c r="S29">
        <f t="shared" si="3"/>
        <v>0</v>
      </c>
      <c r="T29" t="str">
        <f t="shared" si="4"/>
        <v>Sa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46383</v>
      </c>
      <c r="B30" s="88">
        <f t="shared" si="1"/>
        <v>46383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>Weihnachtsferien</v>
      </c>
      <c r="P30" s="45">
        <f t="shared" si="7"/>
        <v>0</v>
      </c>
      <c r="Q30" s="103" t="str">
        <f>IFERROR(VLOOKUP($B30,Einstellungen!$A$5:$B$25,2,FALSE),"")</f>
        <v/>
      </c>
      <c r="R30">
        <f t="shared" si="2"/>
        <v>7</v>
      </c>
      <c r="S30">
        <f t="shared" si="3"/>
        <v>0</v>
      </c>
      <c r="T30" t="str">
        <f t="shared" si="4"/>
        <v>So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>
        <f>IF($T30=AA$3,IF(OR($Q30&lt;&gt;"",$R30&gt;7),"",IFERROR(IF($B30&lt;=INDEX(Einstellungen!$J$5:$X$23,MATCH($B30,Einstellungen!$J$5:$J$23,1),2),VLOOKUP($B30,Einstellungen!$J$5:$X$23,AA$2,1),""),"")),"")</f>
        <v>0</v>
      </c>
    </row>
    <row r="31" spans="1:27" x14ac:dyDescent="0.25">
      <c r="A31" s="53">
        <f t="shared" si="0"/>
        <v>46384</v>
      </c>
      <c r="B31" s="88">
        <f t="shared" si="1"/>
        <v>46384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>Weihnachtsferien</v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1</v>
      </c>
      <c r="S31">
        <f t="shared" si="3"/>
        <v>0</v>
      </c>
      <c r="T31" t="str">
        <f t="shared" si="4"/>
        <v>Mo</v>
      </c>
      <c r="U31" s="124">
        <f>IF($T31=U$3,IF(OR($Q31&lt;&gt;"",$R31&gt;7),"",IFERROR(IF($B31&lt;=INDEX(Einstellungen!$J$5:$X$23,MATCH($B31,Einstellungen!$J$5:$J$23,1),2),VLOOKUP($B31,Einstellungen!$J$5:$X$23,U$2,1),""),"")),"")</f>
        <v>8</v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46385</v>
      </c>
      <c r="B32" s="88">
        <f t="shared" si="1"/>
        <v>46385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>Weihnachtsferien</v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2</v>
      </c>
      <c r="S32">
        <f t="shared" si="3"/>
        <v>0</v>
      </c>
      <c r="T32" t="str">
        <f t="shared" si="4"/>
        <v>Di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>
        <f>IF($T32=V$3,IF(OR($Q32&lt;&gt;"",$R32&gt;7),"",IFERROR(IF($B32&lt;=INDEX(Einstellungen!$J$5:$X$23,MATCH($B32,Einstellungen!$J$5:$J$23,1),2),VLOOKUP($B32,Einstellungen!$J$5:$X$23,V$2,1),""),"")),"")</f>
        <v>8</v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46386</v>
      </c>
      <c r="B33" s="88">
        <f t="shared" si="1"/>
        <v>46386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>Weihnachtsferien</v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3</v>
      </c>
      <c r="S33">
        <f t="shared" si="3"/>
        <v>0</v>
      </c>
      <c r="T33" t="str">
        <f t="shared" si="4"/>
        <v>Mi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>
        <f>IF($T33=W$3,IF(OR($Q33&lt;&gt;"",$R33&gt;7),"",IFERROR(IF($B33&lt;=INDEX(Einstellungen!$J$5:$X$23,MATCH($B33,Einstellungen!$J$5:$J$23,1),2),VLOOKUP($B33,Einstellungen!$J$5:$X$23,W$2,1),""),"")),"")</f>
        <v>8</v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0"/>
        <v>46387</v>
      </c>
      <c r="B34" s="88">
        <f t="shared" si="1"/>
        <v>46387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>Silvester / Weihnachtsferien</v>
      </c>
      <c r="P34" s="45">
        <f t="shared" si="7"/>
        <v>0</v>
      </c>
      <c r="Q34" s="103" t="str">
        <f>IFERROR(VLOOKUP($B34,Einstellungen!$A$5:$B$25,2,FALSE),"")</f>
        <v>Silvester</v>
      </c>
      <c r="R34">
        <f t="shared" si="2"/>
        <v>4</v>
      </c>
      <c r="S34">
        <f t="shared" si="3"/>
        <v>0</v>
      </c>
      <c r="T34" t="str">
        <f t="shared" si="4"/>
        <v>Do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8">SUM(V4:V34)</f>
        <v>40</v>
      </c>
      <c r="W35" s="10">
        <f t="shared" si="8"/>
        <v>40</v>
      </c>
      <c r="X35" s="10">
        <f t="shared" si="8"/>
        <v>24</v>
      </c>
      <c r="Y35" s="10">
        <f t="shared" si="8"/>
        <v>24</v>
      </c>
      <c r="Z35" s="10">
        <f t="shared" si="8"/>
        <v>0</v>
      </c>
      <c r="AA35" s="10">
        <f t="shared" si="8"/>
        <v>0</v>
      </c>
      <c r="AB35" s="10">
        <f>SUM(U35:AA35)</f>
        <v>160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Jahresstunden!C21</f>
        <v>160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-160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Nov!F40 - Nov!F41</f>
        <v>-1840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-2000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-2000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Nov!F45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25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25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25" activePane="bottomLeft" state="frozenSplit"/>
      <selection pane="bottomLeft" activeCell="F41" sqref="F41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" priority="1">
      <formula>COUNTIF(Feiertage,$A4)=1</formula>
    </cfRule>
    <cfRule type="expression" dxfId="0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8"/>
  <sheetViews>
    <sheetView zoomScaleNormal="100" workbookViewId="0">
      <selection sqref="A1:D1"/>
    </sheetView>
  </sheetViews>
  <sheetFormatPr baseColWidth="10" defaultColWidth="11.42578125" defaultRowHeight="15" x14ac:dyDescent="0.25"/>
  <cols>
    <col min="3" max="3" width="13.140625" bestFit="1" customWidth="1"/>
    <col min="4" max="4" width="12.140625" customWidth="1"/>
    <col min="5" max="5" width="12.7109375" customWidth="1"/>
    <col min="6" max="6" width="12.5703125" customWidth="1"/>
    <col min="7" max="7" width="13.5703125" customWidth="1"/>
    <col min="8" max="8" width="7.5703125" hidden="1" customWidth="1"/>
  </cols>
  <sheetData>
    <row r="1" spans="1:8" ht="20.25" x14ac:dyDescent="0.3">
      <c r="A1" s="149" t="str">
        <f>"Stundenaufstellung   " &amp; Einstellungen!B2</f>
        <v>Stundenaufstellung   2026</v>
      </c>
      <c r="B1" s="149"/>
      <c r="C1" s="149"/>
      <c r="D1" s="149"/>
    </row>
    <row r="3" spans="1:8" ht="30" customHeight="1" x14ac:dyDescent="0.25">
      <c r="A3" s="11" t="s">
        <v>0</v>
      </c>
      <c r="B3" s="152" t="s">
        <v>105</v>
      </c>
      <c r="C3" s="153"/>
      <c r="D3" s="153"/>
      <c r="E3" s="153"/>
      <c r="F3" s="153"/>
      <c r="G3" s="154"/>
    </row>
    <row r="4" spans="1:8" x14ac:dyDescent="0.25">
      <c r="A4" s="4"/>
      <c r="B4" s="4"/>
      <c r="C4" s="4"/>
      <c r="D4" s="4"/>
      <c r="E4" s="4"/>
      <c r="F4" s="4"/>
      <c r="G4" s="4"/>
    </row>
    <row r="5" spans="1:8" x14ac:dyDescent="0.25">
      <c r="A5" s="116"/>
      <c r="B5" s="4"/>
      <c r="C5" s="4"/>
      <c r="D5" s="4"/>
      <c r="E5" s="4"/>
      <c r="F5" s="4"/>
      <c r="G5" s="4"/>
    </row>
    <row r="6" spans="1:8" x14ac:dyDescent="0.25">
      <c r="A6" s="3"/>
      <c r="B6" s="3"/>
      <c r="C6" s="5"/>
      <c r="D6" s="5"/>
      <c r="E6" s="4"/>
      <c r="F6" s="4"/>
      <c r="G6" s="4"/>
    </row>
    <row r="7" spans="1:8" x14ac:dyDescent="0.25">
      <c r="A7" s="155" t="s">
        <v>2</v>
      </c>
      <c r="B7" s="155" t="s">
        <v>15</v>
      </c>
      <c r="C7" s="155" t="s">
        <v>16</v>
      </c>
      <c r="D7" s="155" t="s">
        <v>17</v>
      </c>
      <c r="E7" s="156" t="s">
        <v>22</v>
      </c>
      <c r="F7" s="158" t="s">
        <v>23</v>
      </c>
      <c r="G7" s="155" t="s">
        <v>19</v>
      </c>
    </row>
    <row r="8" spans="1:8" x14ac:dyDescent="0.25">
      <c r="A8" s="155"/>
      <c r="B8" s="155"/>
      <c r="C8" s="155"/>
      <c r="D8" s="155"/>
      <c r="E8" s="157"/>
      <c r="F8" s="155"/>
      <c r="G8" s="155"/>
    </row>
    <row r="9" spans="1:8" x14ac:dyDescent="0.25">
      <c r="A9" s="25"/>
      <c r="B9" s="25"/>
      <c r="C9" s="146" t="s">
        <v>59</v>
      </c>
      <c r="D9" s="147"/>
      <c r="E9" s="148"/>
      <c r="F9" s="60">
        <v>0</v>
      </c>
      <c r="G9" s="35"/>
    </row>
    <row r="10" spans="1:8" x14ac:dyDescent="0.25">
      <c r="A10" s="6" t="s">
        <v>3</v>
      </c>
      <c r="B10" s="6">
        <f>NETWORKDAYS(Jan!$B$4,MAX(Jan!$B$4:$B$34),Einstellungen!$A$5:$A$25)</f>
        <v>20</v>
      </c>
      <c r="C10" s="8">
        <f>Jan!$AB$35</f>
        <v>160</v>
      </c>
      <c r="D10" s="8">
        <f>Jan!F36</f>
        <v>0</v>
      </c>
      <c r="E10" s="38" t="str">
        <f>IF(D10=0,"",D10-C10)</f>
        <v/>
      </c>
      <c r="F10" s="38" t="str">
        <f t="shared" ref="F10:F12" si="0">IF(D10=0,"",D10-C10+IF(F9="",0,F9))</f>
        <v/>
      </c>
      <c r="G10" s="127">
        <f>Jan!F45</f>
        <v>0</v>
      </c>
      <c r="H10" s="112">
        <f>Jan!$S$35</f>
        <v>0</v>
      </c>
    </row>
    <row r="11" spans="1:8" x14ac:dyDescent="0.25">
      <c r="A11" s="6" t="s">
        <v>4</v>
      </c>
      <c r="B11" s="6">
        <f>NETWORKDAYS(Feb!$B$4,MAX(Feb!$B$4:$B$34),Einstellungen!$A$5:$A$25)</f>
        <v>20</v>
      </c>
      <c r="C11" s="8">
        <f>Feb!$AB$35</f>
        <v>160</v>
      </c>
      <c r="D11" s="8">
        <f>Feb!F36</f>
        <v>0</v>
      </c>
      <c r="E11" s="38" t="str">
        <f t="shared" ref="E11:E21" si="1">IF(D11=0,"",D11-C11)</f>
        <v/>
      </c>
      <c r="F11" s="38" t="str">
        <f t="shared" si="0"/>
        <v/>
      </c>
      <c r="G11" s="127">
        <f>Feb!F44</f>
        <v>0</v>
      </c>
      <c r="H11" s="112">
        <f>Feb!$S$35</f>
        <v>0</v>
      </c>
    </row>
    <row r="12" spans="1:8" x14ac:dyDescent="0.25">
      <c r="A12" s="6" t="s">
        <v>5</v>
      </c>
      <c r="B12" s="6">
        <f>NETWORKDAYS(März!$B$4,MAX(März!$B$4:$B$34),Einstellungen!$A$5:$A$25)</f>
        <v>22</v>
      </c>
      <c r="C12" s="8">
        <f>März!$AB$35</f>
        <v>176</v>
      </c>
      <c r="D12" s="8">
        <f>März!F36</f>
        <v>0</v>
      </c>
      <c r="E12" s="38" t="str">
        <f t="shared" si="1"/>
        <v/>
      </c>
      <c r="F12" s="38" t="str">
        <f t="shared" si="0"/>
        <v/>
      </c>
      <c r="G12" s="127">
        <f>März!F44</f>
        <v>0</v>
      </c>
      <c r="H12" s="112">
        <f>März!$S$35</f>
        <v>0</v>
      </c>
    </row>
    <row r="13" spans="1:8" x14ac:dyDescent="0.25">
      <c r="A13" s="6" t="s">
        <v>6</v>
      </c>
      <c r="B13" s="6">
        <f>NETWORKDAYS(April!$B$4,MAX(April!$B$4:$B$34),Einstellungen!$A$5:$A$25)</f>
        <v>20</v>
      </c>
      <c r="C13" s="8">
        <f>April!$AB$35</f>
        <v>160</v>
      </c>
      <c r="D13" s="8">
        <f>April!F36</f>
        <v>0</v>
      </c>
      <c r="E13" s="38" t="str">
        <f t="shared" si="1"/>
        <v/>
      </c>
      <c r="F13" s="38" t="str">
        <f>IF(D13=0,"",D13-C13+IF(F12="",0,F12))</f>
        <v/>
      </c>
      <c r="G13" s="127">
        <f>April!F44</f>
        <v>0</v>
      </c>
      <c r="H13" s="112">
        <f>April!$S$35</f>
        <v>0</v>
      </c>
    </row>
    <row r="14" spans="1:8" x14ac:dyDescent="0.25">
      <c r="A14" s="6" t="s">
        <v>7</v>
      </c>
      <c r="B14" s="6">
        <f>NETWORKDAYS(Mai!$B$4,MAX(Mai!$B$4:$B$34),Einstellungen!$A$5:$A$25)</f>
        <v>18</v>
      </c>
      <c r="C14" s="8">
        <f>Mai!$AB$35</f>
        <v>144</v>
      </c>
      <c r="D14" s="8">
        <f>Mai!F36</f>
        <v>0</v>
      </c>
      <c r="E14" s="38" t="str">
        <f t="shared" si="1"/>
        <v/>
      </c>
      <c r="F14" s="38" t="str">
        <f t="shared" ref="F14:F21" si="2">IF(D14=0,"",D14-C14+IF(F13="",0,F13))</f>
        <v/>
      </c>
      <c r="G14" s="127">
        <f>Mai!F44</f>
        <v>0</v>
      </c>
      <c r="H14" s="112">
        <f>Mai!$S$35</f>
        <v>0</v>
      </c>
    </row>
    <row r="15" spans="1:8" x14ac:dyDescent="0.25">
      <c r="A15" s="6" t="s">
        <v>8</v>
      </c>
      <c r="B15" s="6">
        <f>NETWORKDAYS(Juni!$B$4,MAX(Juni!$B$4:$B$34),Einstellungen!$A$5:$A$25)</f>
        <v>21</v>
      </c>
      <c r="C15" s="8">
        <f>Juni!$AB$35</f>
        <v>168</v>
      </c>
      <c r="D15" s="8">
        <f>Juni!F36</f>
        <v>0</v>
      </c>
      <c r="E15" s="38" t="str">
        <f t="shared" si="1"/>
        <v/>
      </c>
      <c r="F15" s="38" t="str">
        <f t="shared" si="2"/>
        <v/>
      </c>
      <c r="G15" s="127">
        <f>Juni!F44</f>
        <v>0</v>
      </c>
      <c r="H15" s="112">
        <f>Juni!$S$35</f>
        <v>0</v>
      </c>
    </row>
    <row r="16" spans="1:8" x14ac:dyDescent="0.25">
      <c r="A16" s="6" t="s">
        <v>9</v>
      </c>
      <c r="B16" s="6">
        <f>NETWORKDAYS(Juli!$B$4,MAX(Juli!$B$4:$B$34),Einstellungen!$A$5:$A$25)</f>
        <v>23</v>
      </c>
      <c r="C16" s="8">
        <f>Juli!$AB$35</f>
        <v>184</v>
      </c>
      <c r="D16" s="8">
        <f>Juli!F36</f>
        <v>0</v>
      </c>
      <c r="E16" s="38" t="str">
        <f t="shared" si="1"/>
        <v/>
      </c>
      <c r="F16" s="38" t="str">
        <f t="shared" si="2"/>
        <v/>
      </c>
      <c r="G16" s="127">
        <f>Juli!F44</f>
        <v>0</v>
      </c>
      <c r="H16" s="112">
        <f>Juli!$S$35</f>
        <v>0</v>
      </c>
    </row>
    <row r="17" spans="1:8" x14ac:dyDescent="0.25">
      <c r="A17" s="6" t="s">
        <v>10</v>
      </c>
      <c r="B17" s="6">
        <f>NETWORKDAYS(Aug!$B$4,MAX(Aug!$B$4:$B$34),Einstellungen!$A$5:$A$25)</f>
        <v>21</v>
      </c>
      <c r="C17" s="8">
        <f>Aug!$AB$35</f>
        <v>168</v>
      </c>
      <c r="D17" s="8">
        <f>Aug!F36</f>
        <v>0</v>
      </c>
      <c r="E17" s="38" t="str">
        <f t="shared" si="1"/>
        <v/>
      </c>
      <c r="F17" s="38" t="str">
        <f t="shared" si="2"/>
        <v/>
      </c>
      <c r="G17" s="127">
        <f>Aug!F44</f>
        <v>0</v>
      </c>
      <c r="H17" s="112">
        <f>Aug!$S$35</f>
        <v>0</v>
      </c>
    </row>
    <row r="18" spans="1:8" x14ac:dyDescent="0.25">
      <c r="A18" s="6" t="s">
        <v>11</v>
      </c>
      <c r="B18" s="6">
        <f>NETWORKDAYS(Sept!$B$4,MAX(Sept!$B$4:$B$34),Einstellungen!$A$5:$A$25)</f>
        <v>22</v>
      </c>
      <c r="C18" s="8">
        <f>Sept!$AB$35</f>
        <v>176</v>
      </c>
      <c r="D18" s="8">
        <f>Sept!F36</f>
        <v>0</v>
      </c>
      <c r="E18" s="38" t="str">
        <f t="shared" si="1"/>
        <v/>
      </c>
      <c r="F18" s="38" t="str">
        <f t="shared" si="2"/>
        <v/>
      </c>
      <c r="G18" s="127">
        <f>Sept!F44</f>
        <v>0</v>
      </c>
      <c r="H18" s="112">
        <f>Sept!$S$35</f>
        <v>0</v>
      </c>
    </row>
    <row r="19" spans="1:8" x14ac:dyDescent="0.25">
      <c r="A19" s="6" t="s">
        <v>12</v>
      </c>
      <c r="B19" s="6">
        <f>NETWORKDAYS(Okt!$B$4,MAX(Okt!$B$4:$B$34),Einstellungen!$A$5:$A$25)</f>
        <v>22</v>
      </c>
      <c r="C19" s="8">
        <f>Okt!$AB$35</f>
        <v>176</v>
      </c>
      <c r="D19" s="8">
        <f>Okt!F36</f>
        <v>0</v>
      </c>
      <c r="E19" s="38" t="str">
        <f t="shared" si="1"/>
        <v/>
      </c>
      <c r="F19" s="38" t="str">
        <f t="shared" si="2"/>
        <v/>
      </c>
      <c r="G19" s="127">
        <f>Okt!F44</f>
        <v>0</v>
      </c>
      <c r="H19" s="112">
        <f>Okt!$S$35</f>
        <v>0</v>
      </c>
    </row>
    <row r="20" spans="1:8" x14ac:dyDescent="0.25">
      <c r="A20" s="6" t="s">
        <v>13</v>
      </c>
      <c r="B20" s="6">
        <f>NETWORKDAYS(Nov!$B$4,MAX(Nov!$B$4:$B$34),Einstellungen!$A$5:$A$25)</f>
        <v>21</v>
      </c>
      <c r="C20" s="8">
        <f>Nov!$AB$35</f>
        <v>168</v>
      </c>
      <c r="D20" s="8">
        <f>Nov!F36</f>
        <v>0</v>
      </c>
      <c r="E20" s="38" t="str">
        <f t="shared" si="1"/>
        <v/>
      </c>
      <c r="F20" s="38" t="str">
        <f t="shared" si="2"/>
        <v/>
      </c>
      <c r="G20" s="127">
        <f>Nov!F44</f>
        <v>0</v>
      </c>
      <c r="H20" s="112">
        <f>Nov!$S$35</f>
        <v>0</v>
      </c>
    </row>
    <row r="21" spans="1:8" ht="15.75" thickBot="1" x14ac:dyDescent="0.3">
      <c r="A21" s="22" t="s">
        <v>14</v>
      </c>
      <c r="B21" s="22">
        <f>NETWORKDAYS(Dez!$B$4,MAX(Dez!$B$4:$B$34),Einstellungen!$A$5:$A$25)</f>
        <v>20</v>
      </c>
      <c r="C21" s="23">
        <f>Dez!$AB$35</f>
        <v>160</v>
      </c>
      <c r="D21" s="23">
        <f>Dez!F36</f>
        <v>0</v>
      </c>
      <c r="E21" s="39" t="str">
        <f t="shared" si="1"/>
        <v/>
      </c>
      <c r="F21" s="39" t="str">
        <f t="shared" si="2"/>
        <v/>
      </c>
      <c r="G21" s="128">
        <f>Dez!F44</f>
        <v>0</v>
      </c>
      <c r="H21" s="112">
        <f>Dez!$S$35</f>
        <v>0</v>
      </c>
    </row>
    <row r="22" spans="1:8" x14ac:dyDescent="0.25">
      <c r="A22" s="19" t="s">
        <v>51</v>
      </c>
      <c r="B22" s="20">
        <f>SUM(B10:B21)</f>
        <v>250</v>
      </c>
      <c r="C22" s="21">
        <f>SUM(C10:C21)</f>
        <v>2000</v>
      </c>
      <c r="D22" s="21">
        <f>SUM(D10:D21)</f>
        <v>0</v>
      </c>
      <c r="E22" s="21">
        <f>C22-D22</f>
        <v>2000</v>
      </c>
      <c r="F22" s="21" t="str">
        <f>F21</f>
        <v/>
      </c>
      <c r="G22" s="129">
        <f>SUM(G10:G21)</f>
        <v>0</v>
      </c>
      <c r="H22" s="114">
        <f>SUM(H9:H21)</f>
        <v>0</v>
      </c>
    </row>
    <row r="23" spans="1:8" x14ac:dyDescent="0.25">
      <c r="A23" s="4"/>
      <c r="B23" s="26"/>
      <c r="C23" s="5"/>
      <c r="D23" s="5"/>
      <c r="E23" s="5"/>
      <c r="F23" s="5"/>
      <c r="G23" s="4"/>
    </row>
    <row r="24" spans="1:8" x14ac:dyDescent="0.25">
      <c r="A24" s="4" t="s">
        <v>56</v>
      </c>
      <c r="B24" s="27">
        <f>D29</f>
        <v>0</v>
      </c>
      <c r="C24" s="5">
        <f>H22</f>
        <v>0</v>
      </c>
      <c r="D24" s="111"/>
      <c r="E24" s="5"/>
      <c r="F24" s="5"/>
      <c r="G24" s="4"/>
    </row>
    <row r="25" spans="1:8" ht="15.75" thickBot="1" x14ac:dyDescent="0.3">
      <c r="A25" s="28" t="s">
        <v>51</v>
      </c>
      <c r="B25" s="29">
        <f>B22-B24</f>
        <v>250</v>
      </c>
      <c r="C25" s="30">
        <f>C22-C24</f>
        <v>2000</v>
      </c>
      <c r="D25" s="30"/>
      <c r="E25" s="30"/>
      <c r="F25" s="30"/>
      <c r="G25" s="28"/>
    </row>
    <row r="26" spans="1:8" ht="15.75" thickBot="1" x14ac:dyDescent="0.3">
      <c r="A26" s="4"/>
      <c r="B26" s="4"/>
      <c r="C26" s="4"/>
      <c r="D26" s="4"/>
      <c r="E26" s="4"/>
      <c r="F26" s="4"/>
      <c r="G26" s="4"/>
    </row>
    <row r="27" spans="1:8" x14ac:dyDescent="0.25">
      <c r="A27" s="150" t="s">
        <v>55</v>
      </c>
      <c r="B27" s="151"/>
      <c r="C27" s="151"/>
      <c r="D27" s="61">
        <v>20</v>
      </c>
      <c r="E27" s="4"/>
      <c r="F27" s="4"/>
      <c r="G27" s="4"/>
    </row>
    <row r="28" spans="1:8" x14ac:dyDescent="0.25">
      <c r="A28" s="143" t="s">
        <v>54</v>
      </c>
      <c r="B28" s="144"/>
      <c r="C28" s="145"/>
      <c r="D28" s="62">
        <v>0</v>
      </c>
      <c r="E28" s="4"/>
      <c r="F28" s="4"/>
      <c r="G28" s="4"/>
    </row>
    <row r="29" spans="1:8" x14ac:dyDescent="0.25">
      <c r="A29" s="139" t="s">
        <v>52</v>
      </c>
      <c r="B29" s="140"/>
      <c r="C29" s="140"/>
      <c r="D29" s="36">
        <f>G22</f>
        <v>0</v>
      </c>
      <c r="E29" s="4"/>
      <c r="F29" s="4"/>
      <c r="G29" s="4"/>
    </row>
    <row r="30" spans="1:8" ht="15.75" thickBot="1" x14ac:dyDescent="0.3">
      <c r="A30" s="141" t="s">
        <v>53</v>
      </c>
      <c r="B30" s="142"/>
      <c r="C30" s="142"/>
      <c r="D30" s="37">
        <f>D27+D28-D29</f>
        <v>20</v>
      </c>
      <c r="F30" s="4"/>
      <c r="G30" s="4"/>
    </row>
    <row r="31" spans="1:8" x14ac:dyDescent="0.25">
      <c r="A31" s="4"/>
      <c r="B31" s="2"/>
      <c r="C31" s="1"/>
      <c r="D31" s="1"/>
      <c r="F31" s="4"/>
      <c r="G31" s="4"/>
    </row>
    <row r="33" spans="1:1" x14ac:dyDescent="0.25">
      <c r="A33" t="s">
        <v>93</v>
      </c>
    </row>
    <row r="34" spans="1:1" x14ac:dyDescent="0.25">
      <c r="A34" t="s">
        <v>57</v>
      </c>
    </row>
    <row r="35" spans="1:1" x14ac:dyDescent="0.25">
      <c r="A35" t="s">
        <v>58</v>
      </c>
    </row>
    <row r="37" spans="1:1" x14ac:dyDescent="0.25">
      <c r="A37" t="s">
        <v>60</v>
      </c>
    </row>
    <row r="38" spans="1:1" x14ac:dyDescent="0.25">
      <c r="A38" t="s">
        <v>61</v>
      </c>
    </row>
  </sheetData>
  <sheetProtection password="EA03" sheet="1" objects="1" scenarios="1"/>
  <customSheetViews>
    <customSheetView guid="{9BA2E13A-AAE8-4C58-8630-9A8E165E197C}" hiddenColumns="1">
      <selection activeCell="K12" sqref="K12"/>
      <pageMargins left="0.7" right="0.7" top="0.75" bottom="0.75" header="0.3" footer="0.3"/>
      <pageSetup paperSize="9" scale="92" orientation="portrait" r:id="rId1"/>
    </customSheetView>
    <customSheetView guid="{8E94FA4E-A571-4056-B9A2-602B803D996C}" hiddenColumns="1" topLeftCell="A10">
      <selection activeCell="K12" sqref="K12"/>
      <pageMargins left="0.7" right="0.7" top="0.75" bottom="0.75" header="0.3" footer="0.3"/>
      <pageSetup paperSize="9" scale="92" orientation="portrait" r:id="rId2"/>
    </customSheetView>
    <customSheetView guid="{819C7080-2521-485D-9636-9702662E85F1}" hiddenColumns="1" topLeftCell="A10">
      <selection activeCell="K12" sqref="K12"/>
      <pageMargins left="0.7" right="0.7" top="0.75" bottom="0.75" header="0.3" footer="0.3"/>
      <pageSetup paperSize="9" scale="92" orientation="portrait" r:id="rId3"/>
    </customSheetView>
  </customSheetViews>
  <mergeCells count="14">
    <mergeCell ref="A29:C29"/>
    <mergeCell ref="A30:C30"/>
    <mergeCell ref="A28:C28"/>
    <mergeCell ref="C9:E9"/>
    <mergeCell ref="A1:D1"/>
    <mergeCell ref="A27:C27"/>
    <mergeCell ref="B3:G3"/>
    <mergeCell ref="A7:A8"/>
    <mergeCell ref="B7:B8"/>
    <mergeCell ref="C7:C8"/>
    <mergeCell ref="D7:D8"/>
    <mergeCell ref="E7:E8"/>
    <mergeCell ref="F7:F8"/>
    <mergeCell ref="G7:G8"/>
  </mergeCells>
  <phoneticPr fontId="0" type="noConversion"/>
  <pageMargins left="0.7" right="0.7" top="0.75" bottom="0.75" header="0.3" footer="0.3"/>
  <pageSetup paperSize="9" scale="92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46"/>
  <sheetViews>
    <sheetView view="pageBreakPreview" zoomScaleNormal="100" zoomScaleSheetLayoutView="100" workbookViewId="0">
      <pane ySplit="3" topLeftCell="A4" activePane="bottomLeft" state="frozenSplit"/>
      <selection activeCell="AC35" sqref="AC35"/>
      <selection pane="bottomLeft" activeCell="I42" sqref="I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7" ht="15.75" x14ac:dyDescent="0.25">
      <c r="A1" s="171" t="s">
        <v>30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7" ht="15.75" thickBot="1" x14ac:dyDescent="0.3">
      <c r="A2" s="95">
        <v>1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7" s="79" customFormat="1" ht="33" customHeight="1" x14ac:dyDescent="0.25">
      <c r="A3" s="169" t="s">
        <v>24</v>
      </c>
      <c r="B3" s="170"/>
      <c r="C3" s="57" t="s">
        <v>31</v>
      </c>
      <c r="D3" s="57" t="s">
        <v>32</v>
      </c>
      <c r="E3" s="57" t="s">
        <v>25</v>
      </c>
      <c r="F3" s="57" t="s">
        <v>34</v>
      </c>
      <c r="G3" s="57" t="s">
        <v>91</v>
      </c>
      <c r="H3" s="57" t="s">
        <v>33</v>
      </c>
      <c r="I3" s="57" t="s">
        <v>32</v>
      </c>
      <c r="J3" s="57" t="s">
        <v>25</v>
      </c>
      <c r="K3" s="57" t="s">
        <v>34</v>
      </c>
      <c r="L3" s="57" t="s">
        <v>91</v>
      </c>
      <c r="M3" s="57" t="s">
        <v>26</v>
      </c>
      <c r="N3" s="57" t="s">
        <v>27</v>
      </c>
      <c r="O3" s="58" t="s">
        <v>28</v>
      </c>
      <c r="P3" s="159" t="s">
        <v>114</v>
      </c>
      <c r="Q3" s="159" t="s">
        <v>114</v>
      </c>
      <c r="R3" s="159" t="s">
        <v>114</v>
      </c>
      <c r="S3" s="15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</row>
    <row r="4" spans="1:27" x14ac:dyDescent="0.25">
      <c r="A4" s="53">
        <f t="shared" ref="A4" si="0">B4</f>
        <v>46023</v>
      </c>
      <c r="B4" s="88">
        <f t="shared" ref="B4:B34" si="1">IF(DATE($D$1,$A$2,ROW()-3)&lt;=DATE(YEAR(DATE($D$1,$A$2,1)),MONTH(DATE($D$1,$A$2,1))+1,0),DATE($D$1,$A$2,ROW()-3),"")</f>
        <v>46023</v>
      </c>
      <c r="C4" s="83"/>
      <c r="D4" s="83"/>
      <c r="E4" s="83"/>
      <c r="F4" s="7" t="str">
        <f t="shared" ref="F4:F34" si="2">IF(G4&lt;&gt;"",0,IF(M4&lt;&gt;"",P4/2,IF(N4&lt;&gt;"",P4/2,IF(C4="","",SUM(24*(D4-C4-E4))))))</f>
        <v/>
      </c>
      <c r="G4" s="96"/>
      <c r="H4" s="82"/>
      <c r="I4" s="82"/>
      <c r="J4" s="83"/>
      <c r="K4" s="7" t="str">
        <f t="shared" ref="K4:K34" si="3"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Neujahr / Weihnachtsferien</v>
      </c>
      <c r="P4" s="45">
        <f>SUM(U4:AA4)</f>
        <v>0</v>
      </c>
      <c r="Q4" s="103" t="str">
        <f>IFERROR(VLOOKUP($B4,Einstellungen!$A$5:$B$25,2,FALSE),"")</f>
        <v>Neujahr</v>
      </c>
      <c r="R4">
        <f t="shared" ref="R4:R34" si="4">IFERROR(WEEKDAY(B4,2),"")</f>
        <v>4</v>
      </c>
      <c r="S4">
        <f t="shared" ref="S4:S34" si="5">IF(N4&lt;&gt;"",P4,0)</f>
        <v>0</v>
      </c>
      <c r="T4" t="str">
        <f t="shared" ref="T4:T34" si="6">TEXT(A4,"TTT")</f>
        <v>Do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7" x14ac:dyDescent="0.25">
      <c r="A5" s="53">
        <f t="shared" ref="A5:A34" si="7">B5</f>
        <v>46024</v>
      </c>
      <c r="B5" s="88">
        <f t="shared" si="1"/>
        <v>46024</v>
      </c>
      <c r="C5" s="83"/>
      <c r="D5" s="83"/>
      <c r="E5" s="83"/>
      <c r="F5" s="7" t="str">
        <f t="shared" si="2"/>
        <v/>
      </c>
      <c r="G5" s="96"/>
      <c r="H5" s="82"/>
      <c r="I5" s="82"/>
      <c r="J5" s="83"/>
      <c r="K5" s="7" t="str">
        <f t="shared" si="3"/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>Weihnachtsferien</v>
      </c>
      <c r="P5" s="45">
        <f t="shared" ref="P5:P34" si="8">SUM(U5:AA5)</f>
        <v>8</v>
      </c>
      <c r="Q5" s="103" t="str">
        <f>IFERROR(VLOOKUP($B5,Einstellungen!$A$5:$B$25,2,FALSE),"")</f>
        <v/>
      </c>
      <c r="R5">
        <f t="shared" si="4"/>
        <v>5</v>
      </c>
      <c r="S5">
        <f t="shared" si="5"/>
        <v>0</v>
      </c>
      <c r="T5" t="str">
        <f t="shared" si="6"/>
        <v>Fr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>
        <f>IF($T5=Y$3,IF(OR($Q5&lt;&gt;"",$R5&gt;7),"",IFERROR(IF($B5&lt;=INDEX(Einstellungen!$J$5:$X$23,MATCH($B5,Einstellungen!$J$5:$J$23,1),2),VLOOKUP($B5,Einstellungen!$J$5:$X$23,Y$2,1),""),"")),"")</f>
        <v>8</v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7" x14ac:dyDescent="0.25">
      <c r="A6" s="53">
        <f t="shared" si="7"/>
        <v>46025</v>
      </c>
      <c r="B6" s="88">
        <f t="shared" si="1"/>
        <v>46025</v>
      </c>
      <c r="C6" s="83"/>
      <c r="D6" s="83"/>
      <c r="E6" s="83"/>
      <c r="F6" s="7" t="str">
        <f t="shared" si="2"/>
        <v/>
      </c>
      <c r="G6" s="96"/>
      <c r="H6" s="82"/>
      <c r="I6" s="82"/>
      <c r="J6" s="83"/>
      <c r="K6" s="7" t="str">
        <f t="shared" si="3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Weihnachtsferien</v>
      </c>
      <c r="P6" s="45">
        <f t="shared" si="8"/>
        <v>0</v>
      </c>
      <c r="Q6" s="103" t="str">
        <f>IFERROR(VLOOKUP($B6,Einstellungen!$A$5:$B$25,2,FALSE),"")</f>
        <v/>
      </c>
      <c r="R6">
        <f t="shared" si="4"/>
        <v>6</v>
      </c>
      <c r="S6">
        <f t="shared" si="5"/>
        <v>0</v>
      </c>
      <c r="T6" t="str">
        <f t="shared" si="6"/>
        <v>Sa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>
        <f>IF($T6=Z$3,IF(OR($Q6&lt;&gt;"",$R6&gt;7),"",IFERROR(IF($B6&lt;=INDEX(Einstellungen!$J$5:$X$23,MATCH($B6,Einstellungen!$J$5:$J$23,1),2),VLOOKUP($B6,Einstellungen!$J$5:$X$23,Z$2,1),""),"")),"")</f>
        <v>0</v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7" x14ac:dyDescent="0.25">
      <c r="A7" s="53">
        <f t="shared" si="7"/>
        <v>46026</v>
      </c>
      <c r="B7" s="88">
        <f t="shared" si="1"/>
        <v>46026</v>
      </c>
      <c r="C7" s="83"/>
      <c r="D7" s="83"/>
      <c r="E7" s="83"/>
      <c r="F7" s="7" t="str">
        <f t="shared" si="2"/>
        <v/>
      </c>
      <c r="G7" s="96"/>
      <c r="H7" s="82"/>
      <c r="I7" s="82"/>
      <c r="J7" s="83"/>
      <c r="K7" s="7" t="str">
        <f t="shared" si="3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Weihnachtsferien</v>
      </c>
      <c r="P7" s="45">
        <f t="shared" si="8"/>
        <v>0</v>
      </c>
      <c r="Q7" s="103" t="str">
        <f>IFERROR(VLOOKUP($B7,Einstellungen!$A$5:$B$25,2,FALSE),"")</f>
        <v/>
      </c>
      <c r="R7">
        <f t="shared" si="4"/>
        <v>7</v>
      </c>
      <c r="S7">
        <f t="shared" si="5"/>
        <v>0</v>
      </c>
      <c r="T7" t="str">
        <f t="shared" si="6"/>
        <v>So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>
        <f>IF($T7=AA$3,IF(OR($Q7&lt;&gt;"",$R7&gt;7),"",IFERROR(IF($B7&lt;=INDEX(Einstellungen!$J$5:$X$23,MATCH($B7,Einstellungen!$J$5:$J$23,1),2),VLOOKUP($B7,Einstellungen!$J$5:$X$23,AA$2,1),""),"")),"")</f>
        <v>0</v>
      </c>
    </row>
    <row r="8" spans="1:27" x14ac:dyDescent="0.25">
      <c r="A8" s="53">
        <f t="shared" si="7"/>
        <v>46027</v>
      </c>
      <c r="B8" s="88">
        <f t="shared" si="1"/>
        <v>46027</v>
      </c>
      <c r="C8" s="83"/>
      <c r="D8" s="83"/>
      <c r="E8" s="83"/>
      <c r="F8" s="7" t="str">
        <f t="shared" si="2"/>
        <v/>
      </c>
      <c r="G8" s="96"/>
      <c r="H8" s="82"/>
      <c r="I8" s="82"/>
      <c r="J8" s="83"/>
      <c r="K8" s="7" t="str">
        <f t="shared" si="3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Weihnachtsferien</v>
      </c>
      <c r="P8" s="45">
        <f t="shared" si="8"/>
        <v>8</v>
      </c>
      <c r="Q8" s="103" t="str">
        <f>IFERROR(VLOOKUP($B8,Einstellungen!$A$5:$B$25,2,FALSE),"")</f>
        <v/>
      </c>
      <c r="R8">
        <f t="shared" si="4"/>
        <v>1</v>
      </c>
      <c r="S8">
        <f t="shared" si="5"/>
        <v>0</v>
      </c>
      <c r="T8" t="str">
        <f t="shared" si="6"/>
        <v>Mo</v>
      </c>
      <c r="U8" s="124">
        <f>IF($T8=U$3,IF(OR($Q8&lt;&gt;"",$R8&gt;7),"",IFERROR(IF($B8&lt;=INDEX(Einstellungen!$J$5:$X$23,MATCH($B8,Einstellungen!$J$5:$J$23,1),2),VLOOKUP($B8,Einstellungen!$J$5:$X$23,U$2,1),""),"")),"")</f>
        <v>8</v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7" x14ac:dyDescent="0.25">
      <c r="A9" s="53">
        <f>B9</f>
        <v>46028</v>
      </c>
      <c r="B9" s="88">
        <f t="shared" si="1"/>
        <v>46028</v>
      </c>
      <c r="C9" s="83"/>
      <c r="D9" s="83"/>
      <c r="E9" s="83"/>
      <c r="F9" s="7" t="str">
        <f t="shared" si="2"/>
        <v/>
      </c>
      <c r="G9" s="96"/>
      <c r="H9" s="82"/>
      <c r="I9" s="82"/>
      <c r="J9" s="83"/>
      <c r="K9" s="7" t="str">
        <f t="shared" si="3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>Hl. Drei Könige</v>
      </c>
      <c r="P9" s="45">
        <f t="shared" si="8"/>
        <v>0</v>
      </c>
      <c r="Q9" s="103" t="str">
        <f>IFERROR(VLOOKUP($B9,Einstellungen!$A$5:$B$25,2,FALSE),"")</f>
        <v>Hl. Drei Könige</v>
      </c>
      <c r="R9">
        <f t="shared" si="4"/>
        <v>2</v>
      </c>
      <c r="S9">
        <f t="shared" si="5"/>
        <v>0</v>
      </c>
      <c r="T9" t="str">
        <f t="shared" si="6"/>
        <v>Di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7" x14ac:dyDescent="0.25">
      <c r="A10" s="53">
        <f t="shared" si="7"/>
        <v>46029</v>
      </c>
      <c r="B10" s="88">
        <f t="shared" si="1"/>
        <v>46029</v>
      </c>
      <c r="C10" s="83"/>
      <c r="D10" s="83"/>
      <c r="E10" s="83"/>
      <c r="F10" s="7" t="str">
        <f t="shared" si="2"/>
        <v/>
      </c>
      <c r="G10" s="96"/>
      <c r="H10" s="82"/>
      <c r="I10" s="82"/>
      <c r="J10" s="83"/>
      <c r="K10" s="7" t="str">
        <f t="shared" si="3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8"/>
        <v>8</v>
      </c>
      <c r="Q10" s="103" t="str">
        <f>IFERROR(VLOOKUP($B10,Einstellungen!$A$5:$B$25,2,FALSE),"")</f>
        <v/>
      </c>
      <c r="R10">
        <f t="shared" si="4"/>
        <v>3</v>
      </c>
      <c r="S10">
        <f t="shared" si="5"/>
        <v>0</v>
      </c>
      <c r="T10" t="str">
        <f t="shared" si="6"/>
        <v>Mi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>
        <f>IF($T10=W$3,IF(OR($Q10&lt;&gt;"",$R10&gt;7),"",IFERROR(IF($B10&lt;=INDEX(Einstellungen!$J$5:$X$23,MATCH($B10,Einstellungen!$J$5:$J$23,1),2),VLOOKUP($B10,Einstellungen!$J$5:$X$23,W$2,1),""),"")),"")</f>
        <v>8</v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7" x14ac:dyDescent="0.25">
      <c r="A11" s="53">
        <f t="shared" si="7"/>
        <v>46030</v>
      </c>
      <c r="B11" s="88">
        <f t="shared" si="1"/>
        <v>46030</v>
      </c>
      <c r="C11" s="83"/>
      <c r="D11" s="83"/>
      <c r="E11" s="83"/>
      <c r="F11" s="7" t="str">
        <f t="shared" si="2"/>
        <v/>
      </c>
      <c r="G11" s="96"/>
      <c r="H11" s="82"/>
      <c r="I11" s="82"/>
      <c r="J11" s="83"/>
      <c r="K11" s="7" t="str">
        <f t="shared" si="3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8"/>
        <v>8</v>
      </c>
      <c r="Q11" s="103" t="str">
        <f>IFERROR(VLOOKUP($B11,Einstellungen!$A$5:$B$25,2,FALSE),"")</f>
        <v/>
      </c>
      <c r="R11">
        <f t="shared" si="4"/>
        <v>4</v>
      </c>
      <c r="S11">
        <f t="shared" si="5"/>
        <v>0</v>
      </c>
      <c r="T11" t="str">
        <f t="shared" si="6"/>
        <v>Do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>
        <f>IF($T11=X$3,IF(OR($Q11&lt;&gt;"",$R11&gt;7),"",IFERROR(IF($B11&lt;=INDEX(Einstellungen!$J$5:$X$23,MATCH($B11,Einstellungen!$J$5:$J$23,1),2),VLOOKUP($B11,Einstellungen!$J$5:$X$23,X$2,1),""),"")),"")</f>
        <v>8</v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7" x14ac:dyDescent="0.25">
      <c r="A12" s="53">
        <f t="shared" si="7"/>
        <v>46031</v>
      </c>
      <c r="B12" s="88">
        <f t="shared" si="1"/>
        <v>46031</v>
      </c>
      <c r="C12" s="83"/>
      <c r="D12" s="83"/>
      <c r="E12" s="83"/>
      <c r="F12" s="7" t="str">
        <f t="shared" si="2"/>
        <v/>
      </c>
      <c r="G12" s="96"/>
      <c r="H12" s="82"/>
      <c r="I12" s="82"/>
      <c r="J12" s="83"/>
      <c r="K12" s="7" t="str">
        <f t="shared" si="3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8"/>
        <v>8</v>
      </c>
      <c r="Q12" s="103" t="str">
        <f>IFERROR(VLOOKUP($B12,Einstellungen!$A$5:$B$25,2,FALSE),"")</f>
        <v/>
      </c>
      <c r="R12">
        <f t="shared" si="4"/>
        <v>5</v>
      </c>
      <c r="S12">
        <f t="shared" si="5"/>
        <v>0</v>
      </c>
      <c r="T12" t="str">
        <f t="shared" si="6"/>
        <v>Fr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>
        <f>IF($T12=Y$3,IF(OR($Q12&lt;&gt;"",$R12&gt;7),"",IFERROR(IF($B12&lt;=INDEX(Einstellungen!$J$5:$X$23,MATCH($B12,Einstellungen!$J$5:$J$23,1),2),VLOOKUP($B12,Einstellungen!$J$5:$X$23,Y$2,1),""),"")),"")</f>
        <v>8</v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7" x14ac:dyDescent="0.25">
      <c r="A13" s="53">
        <f t="shared" si="7"/>
        <v>46032</v>
      </c>
      <c r="B13" s="88">
        <f t="shared" si="1"/>
        <v>46032</v>
      </c>
      <c r="C13" s="83"/>
      <c r="D13" s="83"/>
      <c r="E13" s="83"/>
      <c r="F13" s="7" t="str">
        <f t="shared" si="2"/>
        <v/>
      </c>
      <c r="G13" s="96"/>
      <c r="H13" s="82"/>
      <c r="I13" s="82"/>
      <c r="J13" s="83"/>
      <c r="K13" s="7" t="str">
        <f t="shared" si="3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8"/>
        <v>0</v>
      </c>
      <c r="Q13" s="103" t="str">
        <f>IFERROR(VLOOKUP($B13,Einstellungen!$A$5:$B$25,2,FALSE),"")</f>
        <v/>
      </c>
      <c r="R13">
        <f t="shared" si="4"/>
        <v>6</v>
      </c>
      <c r="S13">
        <f t="shared" si="5"/>
        <v>0</v>
      </c>
      <c r="T13" t="str">
        <f t="shared" si="6"/>
        <v>Sa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>
        <f>IF($T13=Z$3,IF(OR($Q13&lt;&gt;"",$R13&gt;7),"",IFERROR(IF($B13&lt;=INDEX(Einstellungen!$J$5:$X$23,MATCH($B13,Einstellungen!$J$5:$J$23,1),2),VLOOKUP($B13,Einstellungen!$J$5:$X$23,Z$2,1),""),"")),"")</f>
        <v>0</v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7" x14ac:dyDescent="0.25">
      <c r="A14" s="53">
        <f t="shared" si="7"/>
        <v>46033</v>
      </c>
      <c r="B14" s="88">
        <f t="shared" si="1"/>
        <v>46033</v>
      </c>
      <c r="C14" s="83"/>
      <c r="D14" s="83"/>
      <c r="E14" s="83"/>
      <c r="F14" s="7" t="str">
        <f t="shared" si="2"/>
        <v/>
      </c>
      <c r="G14" s="96"/>
      <c r="H14" s="82"/>
      <c r="I14" s="82"/>
      <c r="J14" s="83"/>
      <c r="K14" s="7" t="str">
        <f t="shared" si="3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8"/>
        <v>0</v>
      </c>
      <c r="Q14" s="103" t="str">
        <f>IFERROR(VLOOKUP($B14,Einstellungen!$A$5:$B$25,2,FALSE),"")</f>
        <v/>
      </c>
      <c r="R14">
        <f t="shared" si="4"/>
        <v>7</v>
      </c>
      <c r="S14">
        <f t="shared" si="5"/>
        <v>0</v>
      </c>
      <c r="T14" t="str">
        <f t="shared" si="6"/>
        <v>So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>
        <f>IF($T14=AA$3,IF(OR($Q14&lt;&gt;"",$R14&gt;7),"",IFERROR(IF($B14&lt;=INDEX(Einstellungen!$J$5:$X$23,MATCH($B14,Einstellungen!$J$5:$J$23,1),2),VLOOKUP($B14,Einstellungen!$J$5:$X$23,AA$2,1),""),"")),"")</f>
        <v>0</v>
      </c>
    </row>
    <row r="15" spans="1:27" x14ac:dyDescent="0.25">
      <c r="A15" s="53">
        <f t="shared" si="7"/>
        <v>46034</v>
      </c>
      <c r="B15" s="88">
        <f t="shared" si="1"/>
        <v>46034</v>
      </c>
      <c r="C15" s="83"/>
      <c r="D15" s="83"/>
      <c r="E15" s="83"/>
      <c r="F15" s="7" t="str">
        <f t="shared" si="2"/>
        <v/>
      </c>
      <c r="G15" s="96"/>
      <c r="H15" s="82"/>
      <c r="I15" s="82"/>
      <c r="J15" s="83"/>
      <c r="K15" s="7" t="str">
        <f t="shared" si="3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8"/>
        <v>8</v>
      </c>
      <c r="Q15" s="103" t="str">
        <f>IFERROR(VLOOKUP($B15,Einstellungen!$A$5:$B$25,2,FALSE),"")</f>
        <v/>
      </c>
      <c r="R15">
        <f t="shared" si="4"/>
        <v>1</v>
      </c>
      <c r="S15">
        <f t="shared" si="5"/>
        <v>0</v>
      </c>
      <c r="T15" t="str">
        <f t="shared" si="6"/>
        <v>Mo</v>
      </c>
      <c r="U15" s="124">
        <f>IF($T15=U$3,IF(OR($Q15&lt;&gt;"",$R15&gt;7),"",IFERROR(IF($B15&lt;=INDEX(Einstellungen!$J$5:$X$23,MATCH($B15,Einstellungen!$J$5:$J$23,1),2),VLOOKUP($B15,Einstellungen!$J$5:$X$23,U$2,1),""),"")),"")</f>
        <v>8</v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7" x14ac:dyDescent="0.25">
      <c r="A16" s="53">
        <f t="shared" si="7"/>
        <v>46035</v>
      </c>
      <c r="B16" s="88">
        <f t="shared" si="1"/>
        <v>46035</v>
      </c>
      <c r="C16" s="83"/>
      <c r="D16" s="83"/>
      <c r="E16" s="83"/>
      <c r="F16" s="7" t="str">
        <f t="shared" si="2"/>
        <v/>
      </c>
      <c r="G16" s="96"/>
      <c r="H16" s="82"/>
      <c r="I16" s="82"/>
      <c r="J16" s="83"/>
      <c r="K16" s="7" t="str">
        <f t="shared" si="3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8"/>
        <v>8</v>
      </c>
      <c r="Q16" s="103" t="str">
        <f>IFERROR(VLOOKUP($B16,Einstellungen!$A$5:$B$25,2,FALSE),"")</f>
        <v/>
      </c>
      <c r="R16">
        <f t="shared" si="4"/>
        <v>2</v>
      </c>
      <c r="S16">
        <f t="shared" si="5"/>
        <v>0</v>
      </c>
      <c r="T16" t="str">
        <f t="shared" si="6"/>
        <v>Di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>
        <f>IF($T16=V$3,IF(OR($Q16&lt;&gt;"",$R16&gt;7),"",IFERROR(IF($B16&lt;=INDEX(Einstellungen!$J$5:$X$23,MATCH($B16,Einstellungen!$J$5:$J$23,1),2),VLOOKUP($B16,Einstellungen!$J$5:$X$23,V$2,1),""),"")),"")</f>
        <v>8</v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7"/>
        <v>46036</v>
      </c>
      <c r="B17" s="88">
        <f t="shared" si="1"/>
        <v>46036</v>
      </c>
      <c r="C17" s="83"/>
      <c r="D17" s="83"/>
      <c r="E17" s="83"/>
      <c r="F17" s="7" t="str">
        <f t="shared" si="2"/>
        <v/>
      </c>
      <c r="G17" s="96"/>
      <c r="H17" s="82"/>
      <c r="I17" s="82"/>
      <c r="J17" s="83"/>
      <c r="K17" s="7" t="str">
        <f t="shared" si="3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8"/>
        <v>8</v>
      </c>
      <c r="Q17" s="103" t="str">
        <f>IFERROR(VLOOKUP($B17,Einstellungen!$A$5:$B$25,2,FALSE),"")</f>
        <v/>
      </c>
      <c r="R17">
        <f t="shared" si="4"/>
        <v>3</v>
      </c>
      <c r="S17">
        <f t="shared" si="5"/>
        <v>0</v>
      </c>
      <c r="T17" t="str">
        <f t="shared" si="6"/>
        <v>Mi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>
        <f>IF($T17=W$3,IF(OR($Q17&lt;&gt;"",$R17&gt;7),"",IFERROR(IF($B17&lt;=INDEX(Einstellungen!$J$5:$X$23,MATCH($B17,Einstellungen!$J$5:$J$23,1),2),VLOOKUP($B17,Einstellungen!$J$5:$X$23,W$2,1),""),"")),"")</f>
        <v>8</v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7"/>
        <v>46037</v>
      </c>
      <c r="B18" s="88">
        <f t="shared" si="1"/>
        <v>46037</v>
      </c>
      <c r="C18" s="83"/>
      <c r="D18" s="83"/>
      <c r="E18" s="83"/>
      <c r="F18" s="7" t="str">
        <f t="shared" si="2"/>
        <v/>
      </c>
      <c r="G18" s="96"/>
      <c r="H18" s="82"/>
      <c r="I18" s="82"/>
      <c r="J18" s="83"/>
      <c r="K18" s="7" t="str">
        <f t="shared" si="3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8"/>
        <v>8</v>
      </c>
      <c r="Q18" s="103" t="str">
        <f>IFERROR(VLOOKUP($B18,Einstellungen!$A$5:$B$25,2,FALSE),"")</f>
        <v/>
      </c>
      <c r="R18">
        <f t="shared" si="4"/>
        <v>4</v>
      </c>
      <c r="S18">
        <f t="shared" si="5"/>
        <v>0</v>
      </c>
      <c r="T18" t="str">
        <f t="shared" si="6"/>
        <v>Do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>
        <f>IF($T18=X$3,IF(OR($Q18&lt;&gt;"",$R18&gt;7),"",IFERROR(IF($B18&lt;=INDEX(Einstellungen!$J$5:$X$23,MATCH($B18,Einstellungen!$J$5:$J$23,1),2),VLOOKUP($B18,Einstellungen!$J$5:$X$23,X$2,1),""),"")),"")</f>
        <v>8</v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7"/>
        <v>46038</v>
      </c>
      <c r="B19" s="88">
        <f t="shared" si="1"/>
        <v>46038</v>
      </c>
      <c r="C19" s="83"/>
      <c r="D19" s="83"/>
      <c r="E19" s="83"/>
      <c r="F19" s="7" t="str">
        <f t="shared" si="2"/>
        <v/>
      </c>
      <c r="G19" s="96"/>
      <c r="H19" s="82"/>
      <c r="I19" s="82"/>
      <c r="J19" s="83"/>
      <c r="K19" s="7" t="str">
        <f t="shared" si="3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8"/>
        <v>8</v>
      </c>
      <c r="Q19" s="103" t="str">
        <f>IFERROR(VLOOKUP($B19,Einstellungen!$A$5:$B$25,2,FALSE),"")</f>
        <v/>
      </c>
      <c r="R19">
        <f t="shared" si="4"/>
        <v>5</v>
      </c>
      <c r="S19">
        <f t="shared" si="5"/>
        <v>0</v>
      </c>
      <c r="T19" t="str">
        <f t="shared" si="6"/>
        <v>Fr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>
        <f>IF($T19=Y$3,IF(OR($Q19&lt;&gt;"",$R19&gt;7),"",IFERROR(IF($B19&lt;=INDEX(Einstellungen!$J$5:$X$23,MATCH($B19,Einstellungen!$J$5:$J$23,1),2),VLOOKUP($B19,Einstellungen!$J$5:$X$23,Y$2,1),""),"")),"")</f>
        <v>8</v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7"/>
        <v>46039</v>
      </c>
      <c r="B20" s="88">
        <f t="shared" si="1"/>
        <v>46039</v>
      </c>
      <c r="C20" s="83"/>
      <c r="D20" s="83"/>
      <c r="E20" s="83"/>
      <c r="F20" s="7" t="str">
        <f t="shared" si="2"/>
        <v/>
      </c>
      <c r="G20" s="96"/>
      <c r="H20" s="82"/>
      <c r="I20" s="82"/>
      <c r="J20" s="83"/>
      <c r="K20" s="7" t="str">
        <f t="shared" si="3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8"/>
        <v>0</v>
      </c>
      <c r="Q20" s="103" t="str">
        <f>IFERROR(VLOOKUP($B20,Einstellungen!$A$5:$B$25,2,FALSE),"")</f>
        <v/>
      </c>
      <c r="R20">
        <f t="shared" si="4"/>
        <v>6</v>
      </c>
      <c r="S20">
        <f t="shared" si="5"/>
        <v>0</v>
      </c>
      <c r="T20" t="str">
        <f t="shared" si="6"/>
        <v>Sa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>
        <f>IF($T20=Z$3,IF(OR($Q20&lt;&gt;"",$R20&gt;7),"",IFERROR(IF($B20&lt;=INDEX(Einstellungen!$J$5:$X$23,MATCH($B20,Einstellungen!$J$5:$J$23,1),2),VLOOKUP($B20,Einstellungen!$J$5:$X$23,Z$2,1),""),"")),"")</f>
        <v>0</v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7"/>
        <v>46040</v>
      </c>
      <c r="B21" s="88">
        <f t="shared" si="1"/>
        <v>46040</v>
      </c>
      <c r="C21" s="83"/>
      <c r="D21" s="83"/>
      <c r="E21" s="83"/>
      <c r="F21" s="7" t="str">
        <f t="shared" si="2"/>
        <v/>
      </c>
      <c r="G21" s="96"/>
      <c r="H21" s="82"/>
      <c r="I21" s="82"/>
      <c r="J21" s="83"/>
      <c r="K21" s="7" t="str">
        <f t="shared" si="3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8"/>
        <v>0</v>
      </c>
      <c r="Q21" s="103" t="str">
        <f>IFERROR(VLOOKUP($B21,Einstellungen!$A$5:$B$25,2,FALSE),"")</f>
        <v/>
      </c>
      <c r="R21">
        <f t="shared" si="4"/>
        <v>7</v>
      </c>
      <c r="S21">
        <f t="shared" si="5"/>
        <v>0</v>
      </c>
      <c r="T21" t="str">
        <f t="shared" si="6"/>
        <v>So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>
        <f>IF($T21=AA$3,IF(OR($Q21&lt;&gt;"",$R21&gt;7),"",IFERROR(IF($B21&lt;=INDEX(Einstellungen!$J$5:$X$23,MATCH($B21,Einstellungen!$J$5:$J$23,1),2),VLOOKUP($B21,Einstellungen!$J$5:$X$23,AA$2,1),""),"")),"")</f>
        <v>0</v>
      </c>
    </row>
    <row r="22" spans="1:27" x14ac:dyDescent="0.25">
      <c r="A22" s="53">
        <f t="shared" si="7"/>
        <v>46041</v>
      </c>
      <c r="B22" s="88">
        <f t="shared" si="1"/>
        <v>46041</v>
      </c>
      <c r="C22" s="83"/>
      <c r="D22" s="83"/>
      <c r="E22" s="83"/>
      <c r="F22" s="7" t="str">
        <f t="shared" si="2"/>
        <v/>
      </c>
      <c r="G22" s="96"/>
      <c r="H22" s="82"/>
      <c r="I22" s="82"/>
      <c r="J22" s="83"/>
      <c r="K22" s="7" t="str">
        <f t="shared" si="3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8"/>
        <v>8</v>
      </c>
      <c r="Q22" s="103" t="str">
        <f>IFERROR(VLOOKUP($B22,Einstellungen!$A$5:$B$25,2,FALSE),"")</f>
        <v/>
      </c>
      <c r="R22">
        <f t="shared" si="4"/>
        <v>1</v>
      </c>
      <c r="S22">
        <f t="shared" si="5"/>
        <v>0</v>
      </c>
      <c r="T22" t="str">
        <f t="shared" si="6"/>
        <v>Mo</v>
      </c>
      <c r="U22" s="124">
        <f>IF($T22=U$3,IF(OR($Q22&lt;&gt;"",$R22&gt;7),"",IFERROR(IF($B22&lt;=INDEX(Einstellungen!$J$5:$X$23,MATCH($B22,Einstellungen!$J$5:$J$23,1),2),VLOOKUP($B22,Einstellungen!$J$5:$X$23,U$2,1),""),"")),"")</f>
        <v>8</v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7"/>
        <v>46042</v>
      </c>
      <c r="B23" s="88">
        <f t="shared" si="1"/>
        <v>46042</v>
      </c>
      <c r="C23" s="83"/>
      <c r="D23" s="83"/>
      <c r="E23" s="83"/>
      <c r="F23" s="7" t="str">
        <f t="shared" si="2"/>
        <v/>
      </c>
      <c r="G23" s="96"/>
      <c r="H23" s="82"/>
      <c r="I23" s="82"/>
      <c r="J23" s="83"/>
      <c r="K23" s="7" t="str">
        <f t="shared" si="3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8"/>
        <v>8</v>
      </c>
      <c r="Q23" s="103" t="str">
        <f>IFERROR(VLOOKUP($B23,Einstellungen!$A$5:$B$25,2,FALSE),"")</f>
        <v/>
      </c>
      <c r="R23">
        <f t="shared" si="4"/>
        <v>2</v>
      </c>
      <c r="S23">
        <f t="shared" si="5"/>
        <v>0</v>
      </c>
      <c r="T23" t="str">
        <f t="shared" si="6"/>
        <v>Di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>
        <f>IF($T23=V$3,IF(OR($Q23&lt;&gt;"",$R23&gt;7),"",IFERROR(IF($B23&lt;=INDEX(Einstellungen!$J$5:$X$23,MATCH($B23,Einstellungen!$J$5:$J$23,1),2),VLOOKUP($B23,Einstellungen!$J$5:$X$23,V$2,1),""),"")),"")</f>
        <v>8</v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7"/>
        <v>46043</v>
      </c>
      <c r="B24" s="88">
        <f t="shared" si="1"/>
        <v>46043</v>
      </c>
      <c r="C24" s="83"/>
      <c r="D24" s="83"/>
      <c r="E24" s="83"/>
      <c r="F24" s="7" t="str">
        <f t="shared" si="2"/>
        <v/>
      </c>
      <c r="G24" s="96"/>
      <c r="H24" s="82"/>
      <c r="I24" s="82"/>
      <c r="J24" s="83"/>
      <c r="K24" s="7" t="str">
        <f t="shared" si="3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8"/>
        <v>8</v>
      </c>
      <c r="Q24" s="103" t="str">
        <f>IFERROR(VLOOKUP($B24,Einstellungen!$A$5:$B$25,2,FALSE),"")</f>
        <v/>
      </c>
      <c r="R24">
        <f t="shared" si="4"/>
        <v>3</v>
      </c>
      <c r="S24">
        <f t="shared" si="5"/>
        <v>0</v>
      </c>
      <c r="T24" t="str">
        <f t="shared" si="6"/>
        <v>Mi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>
        <f>IF($T24=W$3,IF(OR($Q24&lt;&gt;"",$R24&gt;7),"",IFERROR(IF($B24&lt;=INDEX(Einstellungen!$J$5:$X$23,MATCH($B24,Einstellungen!$J$5:$J$23,1),2),VLOOKUP($B24,Einstellungen!$J$5:$X$23,W$2,1),""),"")),"")</f>
        <v>8</v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7"/>
        <v>46044</v>
      </c>
      <c r="B25" s="88">
        <f t="shared" si="1"/>
        <v>46044</v>
      </c>
      <c r="C25" s="83"/>
      <c r="D25" s="83"/>
      <c r="E25" s="83"/>
      <c r="F25" s="7" t="str">
        <f t="shared" si="2"/>
        <v/>
      </c>
      <c r="G25" s="96"/>
      <c r="H25" s="82"/>
      <c r="I25" s="82"/>
      <c r="J25" s="83"/>
      <c r="K25" s="7" t="str">
        <f t="shared" si="3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8"/>
        <v>8</v>
      </c>
      <c r="Q25" s="103" t="str">
        <f>IFERROR(VLOOKUP($B25,Einstellungen!$A$5:$B$25,2,FALSE),"")</f>
        <v/>
      </c>
      <c r="R25">
        <f t="shared" si="4"/>
        <v>4</v>
      </c>
      <c r="S25">
        <f t="shared" si="5"/>
        <v>0</v>
      </c>
      <c r="T25" t="str">
        <f t="shared" si="6"/>
        <v>Do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>
        <f>IF($T25=X$3,IF(OR($Q25&lt;&gt;"",$R25&gt;7),"",IFERROR(IF($B25&lt;=INDEX(Einstellungen!$J$5:$X$23,MATCH($B25,Einstellungen!$J$5:$J$23,1),2),VLOOKUP($B25,Einstellungen!$J$5:$X$23,X$2,1),""),"")),"")</f>
        <v>8</v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7"/>
        <v>46045</v>
      </c>
      <c r="B26" s="88">
        <f t="shared" si="1"/>
        <v>46045</v>
      </c>
      <c r="C26" s="83"/>
      <c r="D26" s="83"/>
      <c r="E26" s="83"/>
      <c r="F26" s="7" t="str">
        <f t="shared" si="2"/>
        <v/>
      </c>
      <c r="G26" s="96"/>
      <c r="H26" s="82"/>
      <c r="I26" s="82"/>
      <c r="J26" s="83"/>
      <c r="K26" s="7" t="str">
        <f t="shared" si="3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8"/>
        <v>8</v>
      </c>
      <c r="Q26" s="103" t="str">
        <f>IFERROR(VLOOKUP($B26,Einstellungen!$A$5:$B$25,2,FALSE),"")</f>
        <v/>
      </c>
      <c r="R26">
        <f t="shared" si="4"/>
        <v>5</v>
      </c>
      <c r="S26">
        <f t="shared" si="5"/>
        <v>0</v>
      </c>
      <c r="T26" t="str">
        <f t="shared" si="6"/>
        <v>Fr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>
        <f>IF($T26=Y$3,IF(OR($Q26&lt;&gt;"",$R26&gt;7),"",IFERROR(IF($B26&lt;=INDEX(Einstellungen!$J$5:$X$23,MATCH($B26,Einstellungen!$J$5:$J$23,1),2),VLOOKUP($B26,Einstellungen!$J$5:$X$23,Y$2,1),""),"")),"")</f>
        <v>8</v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7"/>
        <v>46046</v>
      </c>
      <c r="B27" s="88">
        <f t="shared" si="1"/>
        <v>46046</v>
      </c>
      <c r="C27" s="83"/>
      <c r="D27" s="83"/>
      <c r="E27" s="83"/>
      <c r="F27" s="7" t="str">
        <f t="shared" si="2"/>
        <v/>
      </c>
      <c r="G27" s="96"/>
      <c r="H27" s="82"/>
      <c r="I27" s="82"/>
      <c r="J27" s="83"/>
      <c r="K27" s="7" t="str">
        <f t="shared" si="3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8"/>
        <v>0</v>
      </c>
      <c r="Q27" s="103" t="str">
        <f>IFERROR(VLOOKUP($B27,Einstellungen!$A$5:$B$25,2,FALSE),"")</f>
        <v/>
      </c>
      <c r="R27">
        <f t="shared" si="4"/>
        <v>6</v>
      </c>
      <c r="S27">
        <f t="shared" si="5"/>
        <v>0</v>
      </c>
      <c r="T27" t="str">
        <f t="shared" si="6"/>
        <v>Sa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>
        <f>IF($T27=Z$3,IF(OR($Q27&lt;&gt;"",$R27&gt;7),"",IFERROR(IF($B27&lt;=INDEX(Einstellungen!$J$5:$X$23,MATCH($B27,Einstellungen!$J$5:$J$23,1),2),VLOOKUP($B27,Einstellungen!$J$5:$X$23,Z$2,1),""),"")),"")</f>
        <v>0</v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7"/>
        <v>46047</v>
      </c>
      <c r="B28" s="88">
        <f t="shared" si="1"/>
        <v>46047</v>
      </c>
      <c r="C28" s="83"/>
      <c r="D28" s="83"/>
      <c r="E28" s="83"/>
      <c r="F28" s="7" t="str">
        <f t="shared" si="2"/>
        <v/>
      </c>
      <c r="G28" s="96"/>
      <c r="H28" s="82"/>
      <c r="I28" s="82"/>
      <c r="J28" s="83"/>
      <c r="K28" s="7" t="str">
        <f t="shared" si="3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8"/>
        <v>0</v>
      </c>
      <c r="Q28" s="103" t="str">
        <f>IFERROR(VLOOKUP($B28,Einstellungen!$A$5:$B$25,2,FALSE),"")</f>
        <v/>
      </c>
      <c r="R28">
        <f t="shared" si="4"/>
        <v>7</v>
      </c>
      <c r="S28">
        <f t="shared" si="5"/>
        <v>0</v>
      </c>
      <c r="T28" t="str">
        <f t="shared" si="6"/>
        <v>So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>
        <f>IF($T28=AA$3,IF(OR($Q28&lt;&gt;"",$R28&gt;7),"",IFERROR(IF($B28&lt;=INDEX(Einstellungen!$J$5:$X$23,MATCH($B28,Einstellungen!$J$5:$J$23,1),2),VLOOKUP($B28,Einstellungen!$J$5:$X$23,AA$2,1),""),"")),"")</f>
        <v>0</v>
      </c>
    </row>
    <row r="29" spans="1:27" x14ac:dyDescent="0.25">
      <c r="A29" s="53">
        <f t="shared" si="7"/>
        <v>46048</v>
      </c>
      <c r="B29" s="88">
        <f t="shared" si="1"/>
        <v>46048</v>
      </c>
      <c r="C29" s="83"/>
      <c r="D29" s="83"/>
      <c r="E29" s="83"/>
      <c r="F29" s="7" t="str">
        <f t="shared" si="2"/>
        <v/>
      </c>
      <c r="G29" s="96"/>
      <c r="H29" s="82"/>
      <c r="I29" s="82"/>
      <c r="J29" s="83"/>
      <c r="K29" s="7" t="str">
        <f t="shared" si="3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8"/>
        <v>8</v>
      </c>
      <c r="Q29" s="103" t="str">
        <f>IFERROR(VLOOKUP($B29,Einstellungen!$A$5:$B$25,2,FALSE),"")</f>
        <v/>
      </c>
      <c r="R29">
        <f t="shared" si="4"/>
        <v>1</v>
      </c>
      <c r="S29">
        <f t="shared" si="5"/>
        <v>0</v>
      </c>
      <c r="T29" t="str">
        <f t="shared" si="6"/>
        <v>Mo</v>
      </c>
      <c r="U29" s="124">
        <f>IF($T29=U$3,IF(OR($Q29&lt;&gt;"",$R29&gt;7),"",IFERROR(IF($B29&lt;=INDEX(Einstellungen!$J$5:$X$23,MATCH($B29,Einstellungen!$J$5:$J$23,1),2),VLOOKUP($B29,Einstellungen!$J$5:$X$23,U$2,1),""),"")),"")</f>
        <v>8</v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7"/>
        <v>46049</v>
      </c>
      <c r="B30" s="88">
        <f t="shared" si="1"/>
        <v>46049</v>
      </c>
      <c r="C30" s="83"/>
      <c r="D30" s="83"/>
      <c r="E30" s="83"/>
      <c r="F30" s="7" t="str">
        <f t="shared" si="2"/>
        <v/>
      </c>
      <c r="G30" s="96"/>
      <c r="H30" s="82"/>
      <c r="I30" s="82"/>
      <c r="J30" s="83"/>
      <c r="K30" s="7" t="str">
        <f t="shared" si="3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8"/>
        <v>8</v>
      </c>
      <c r="Q30" s="103" t="str">
        <f>IFERROR(VLOOKUP($B30,Einstellungen!$A$5:$B$25,2,FALSE),"")</f>
        <v/>
      </c>
      <c r="R30">
        <f t="shared" si="4"/>
        <v>2</v>
      </c>
      <c r="S30">
        <f t="shared" si="5"/>
        <v>0</v>
      </c>
      <c r="T30" t="str">
        <f t="shared" si="6"/>
        <v>Di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>
        <f>IF($T30=V$3,IF(OR($Q30&lt;&gt;"",$R30&gt;7),"",IFERROR(IF($B30&lt;=INDEX(Einstellungen!$J$5:$X$23,MATCH($B30,Einstellungen!$J$5:$J$23,1),2),VLOOKUP($B30,Einstellungen!$J$5:$X$23,V$2,1),""),"")),"")</f>
        <v>8</v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7"/>
        <v>46050</v>
      </c>
      <c r="B31" s="88">
        <f t="shared" si="1"/>
        <v>46050</v>
      </c>
      <c r="C31" s="83"/>
      <c r="D31" s="83"/>
      <c r="E31" s="83"/>
      <c r="F31" s="7" t="str">
        <f t="shared" si="2"/>
        <v/>
      </c>
      <c r="G31" s="96"/>
      <c r="H31" s="82"/>
      <c r="I31" s="82"/>
      <c r="J31" s="83"/>
      <c r="K31" s="7" t="str">
        <f t="shared" si="3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8"/>
        <v>8</v>
      </c>
      <c r="Q31" s="103" t="str">
        <f>IFERROR(VLOOKUP($B31,Einstellungen!$A$5:$B$25,2,FALSE),"")</f>
        <v/>
      </c>
      <c r="R31">
        <f t="shared" si="4"/>
        <v>3</v>
      </c>
      <c r="S31">
        <f t="shared" si="5"/>
        <v>0</v>
      </c>
      <c r="T31" t="str">
        <f t="shared" si="6"/>
        <v>Mi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>
        <f>IF($T31=W$3,IF(OR($Q31&lt;&gt;"",$R31&gt;7),"",IFERROR(IF($B31&lt;=INDEX(Einstellungen!$J$5:$X$23,MATCH($B31,Einstellungen!$J$5:$J$23,1),2),VLOOKUP($B31,Einstellungen!$J$5:$X$23,W$2,1),""),"")),"")</f>
        <v>8</v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7"/>
        <v>46051</v>
      </c>
      <c r="B32" s="88">
        <f t="shared" si="1"/>
        <v>46051</v>
      </c>
      <c r="C32" s="83"/>
      <c r="D32" s="83"/>
      <c r="E32" s="83"/>
      <c r="F32" s="7" t="str">
        <f t="shared" si="2"/>
        <v/>
      </c>
      <c r="G32" s="96"/>
      <c r="H32" s="82"/>
      <c r="I32" s="82"/>
      <c r="J32" s="83"/>
      <c r="K32" s="7" t="str">
        <f t="shared" si="3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8"/>
        <v>8</v>
      </c>
      <c r="Q32" s="103" t="str">
        <f>IFERROR(VLOOKUP($B32,Einstellungen!$A$5:$B$25,2,FALSE),"")</f>
        <v/>
      </c>
      <c r="R32">
        <f t="shared" si="4"/>
        <v>4</v>
      </c>
      <c r="S32">
        <f t="shared" si="5"/>
        <v>0</v>
      </c>
      <c r="T32" t="str">
        <f t="shared" si="6"/>
        <v>Do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>
        <f>IF($T32=X$3,IF(OR($Q32&lt;&gt;"",$R32&gt;7),"",IFERROR(IF($B32&lt;=INDEX(Einstellungen!$J$5:$X$23,MATCH($B32,Einstellungen!$J$5:$J$23,1),2),VLOOKUP($B32,Einstellungen!$J$5:$X$23,X$2,1),""),"")),"")</f>
        <v>8</v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7"/>
        <v>46052</v>
      </c>
      <c r="B33" s="88">
        <f t="shared" si="1"/>
        <v>46052</v>
      </c>
      <c r="C33" s="83"/>
      <c r="D33" s="83"/>
      <c r="E33" s="83"/>
      <c r="F33" s="7" t="str">
        <f t="shared" si="2"/>
        <v/>
      </c>
      <c r="G33" s="96"/>
      <c r="H33" s="82"/>
      <c r="I33" s="82"/>
      <c r="J33" s="83"/>
      <c r="K33" s="7" t="str">
        <f t="shared" si="3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8"/>
        <v>8</v>
      </c>
      <c r="Q33" s="103" t="str">
        <f>IFERROR(VLOOKUP($B33,Einstellungen!$A$5:$B$25,2,FALSE),"")</f>
        <v/>
      </c>
      <c r="R33">
        <f t="shared" si="4"/>
        <v>5</v>
      </c>
      <c r="S33">
        <f t="shared" si="5"/>
        <v>0</v>
      </c>
      <c r="T33" t="str">
        <f t="shared" si="6"/>
        <v>Fr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>
        <f>IF($T33=Y$3,IF(OR($Q33&lt;&gt;"",$R33&gt;7),"",IFERROR(IF($B33&lt;=INDEX(Einstellungen!$J$5:$X$23,MATCH($B33,Einstellungen!$J$5:$J$23,1),2),VLOOKUP($B33,Einstellungen!$J$5:$X$23,Y$2,1),""),"")),"")</f>
        <v>8</v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7"/>
        <v>46053</v>
      </c>
      <c r="B34" s="88">
        <f t="shared" si="1"/>
        <v>46053</v>
      </c>
      <c r="C34" s="83"/>
      <c r="D34" s="83"/>
      <c r="E34" s="83"/>
      <c r="F34" s="7" t="str">
        <f t="shared" si="2"/>
        <v/>
      </c>
      <c r="G34" s="96"/>
      <c r="H34" s="82"/>
      <c r="I34" s="82"/>
      <c r="J34" s="83"/>
      <c r="K34" s="7" t="str">
        <f t="shared" si="3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8"/>
        <v>0</v>
      </c>
      <c r="Q34" s="103" t="str">
        <f>IFERROR(VLOOKUP($B34,Einstellungen!$A$5:$B$25,2,FALSE),"")</f>
        <v/>
      </c>
      <c r="R34">
        <f t="shared" si="4"/>
        <v>6</v>
      </c>
      <c r="S34">
        <f t="shared" si="5"/>
        <v>0</v>
      </c>
      <c r="T34" t="str">
        <f t="shared" si="6"/>
        <v>Sa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>
        <f>IF($T34=Z$3,IF(OR($Q34&lt;&gt;"",$R34&gt;7),"",IFERROR(IF($B34&lt;=INDEX(Einstellungen!$J$5:$X$23,MATCH($B34,Einstellungen!$J$5:$J$23,1),2),VLOOKUP($B34,Einstellungen!$J$5:$X$23,Z$2,1),""),"")),"")</f>
        <v>0</v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9">SUM(V4:V34)</f>
        <v>24</v>
      </c>
      <c r="W35" s="10">
        <f t="shared" si="9"/>
        <v>32</v>
      </c>
      <c r="X35" s="10">
        <f t="shared" si="9"/>
        <v>32</v>
      </c>
      <c r="Y35" s="10">
        <f t="shared" si="9"/>
        <v>40</v>
      </c>
      <c r="Z35" s="10">
        <f t="shared" si="9"/>
        <v>0</v>
      </c>
      <c r="AA35" s="10">
        <f t="shared" si="9"/>
        <v>0</v>
      </c>
      <c r="AB35" s="10">
        <f>SUM(U35:AA35)</f>
        <v>160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Jahresstunden!C10</f>
        <v>160</v>
      </c>
      <c r="G37" s="89"/>
      <c r="H37" s="40"/>
      <c r="I37" s="40"/>
      <c r="J37" s="40"/>
      <c r="K37" s="40"/>
      <c r="L37" s="40"/>
      <c r="M37" s="40"/>
      <c r="N37" s="40"/>
      <c r="O37" s="14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-160</v>
      </c>
      <c r="G38" s="89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62</v>
      </c>
      <c r="B39" s="167"/>
      <c r="C39" s="167"/>
      <c r="D39" s="167"/>
      <c r="E39" s="168"/>
      <c r="F39" s="59">
        <f>Jahresstunden!F9</f>
        <v>0</v>
      </c>
      <c r="G39" s="89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-160</v>
      </c>
      <c r="G40" s="89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89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-160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45</v>
      </c>
      <c r="B43" s="167"/>
      <c r="C43" s="167"/>
      <c r="D43" s="167"/>
      <c r="E43" s="168"/>
      <c r="F43" s="81">
        <f>Jahresstunden!D28</f>
        <v>0</v>
      </c>
      <c r="G43" s="90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46</v>
      </c>
      <c r="B44" s="167"/>
      <c r="C44" s="167"/>
      <c r="D44" s="167"/>
      <c r="E44" s="168"/>
      <c r="F44" s="81">
        <f>Jahresstunden!D27</f>
        <v>20</v>
      </c>
      <c r="G44" s="90"/>
      <c r="H44" s="40"/>
      <c r="I44" s="40"/>
      <c r="J44" s="40"/>
      <c r="K44" s="40"/>
      <c r="L44" s="40"/>
      <c r="M44" s="40"/>
      <c r="N44" s="40"/>
      <c r="O44" s="14"/>
    </row>
    <row r="45" spans="1:28" x14ac:dyDescent="0.25">
      <c r="A45" s="166" t="s">
        <v>47</v>
      </c>
      <c r="B45" s="167"/>
      <c r="C45" s="167"/>
      <c r="D45" s="167"/>
      <c r="E45" s="168"/>
      <c r="F45" s="33">
        <f>COUNTA(N4:N34)</f>
        <v>0</v>
      </c>
      <c r="G45" s="86"/>
      <c r="H45" s="40"/>
      <c r="I45" s="40"/>
      <c r="J45" s="40"/>
      <c r="K45" s="40"/>
      <c r="L45" s="40"/>
      <c r="M45" s="40"/>
      <c r="N45" s="40"/>
      <c r="O45" s="14"/>
    </row>
    <row r="46" spans="1:28" ht="15.75" thickBot="1" x14ac:dyDescent="0.3">
      <c r="A46" s="163" t="s">
        <v>48</v>
      </c>
      <c r="B46" s="164"/>
      <c r="C46" s="164"/>
      <c r="D46" s="164"/>
      <c r="E46" s="165"/>
      <c r="F46" s="34">
        <f>F43+F44-F45</f>
        <v>20</v>
      </c>
      <c r="G46" s="87"/>
      <c r="H46" s="41"/>
      <c r="I46" s="41"/>
      <c r="J46" s="41"/>
      <c r="K46" s="41"/>
      <c r="L46" s="41"/>
      <c r="M46" s="41"/>
      <c r="N46" s="41"/>
      <c r="O46" s="15"/>
    </row>
  </sheetData>
  <sheetProtection password="EA03" sheet="1" objects="1" scenarios="1"/>
  <customSheetViews>
    <customSheetView guid="{9BA2E13A-AAE8-4C58-8630-9A8E165E197C}" showPageBreaks="1" printArea="1" hiddenColumns="1" view="pageBreakPreview">
      <pane ySplit="3" topLeftCell="A4" activePane="bottomLeft" state="frozenSplit"/>
      <selection pane="bottomLeft" activeCell="I42" sqref="I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printArea="1" hiddenColumns="1" view="pageBreakPreview">
      <pane ySplit="3" topLeftCell="A4" activePane="bottomLeft" state="frozenSplit"/>
      <selection pane="bottomLeft" activeCell="I42" sqref="I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printArea="1" hiddenColumns="1" view="pageBreakPreview">
      <pane ySplit="3" topLeftCell="A22" activePane="bottomLeft" state="frozenSplit"/>
      <selection pane="bottomLeft" activeCell="F39" sqref="F39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20">
    <mergeCell ref="K1:O1"/>
    <mergeCell ref="A35:E35"/>
    <mergeCell ref="A37:E37"/>
    <mergeCell ref="A38:E38"/>
    <mergeCell ref="H35:J35"/>
    <mergeCell ref="A46:E46"/>
    <mergeCell ref="A42:E42"/>
    <mergeCell ref="A3:B3"/>
    <mergeCell ref="A1:C1"/>
    <mergeCell ref="A39:E39"/>
    <mergeCell ref="A40:E40"/>
    <mergeCell ref="A43:E43"/>
    <mergeCell ref="A45:E45"/>
    <mergeCell ref="A44:E44"/>
    <mergeCell ref="A41:E41"/>
    <mergeCell ref="S2:S3"/>
    <mergeCell ref="A36:E36"/>
    <mergeCell ref="R2:R3"/>
    <mergeCell ref="P2:P3"/>
    <mergeCell ref="Q2:Q3"/>
  </mergeCells>
  <phoneticPr fontId="0" type="noConversion"/>
  <conditionalFormatting sqref="A4:O34">
    <cfRule type="expression" dxfId="23" priority="7">
      <formula>COUNTIF(Feiertage,$A4)=1</formula>
    </cfRule>
    <cfRule type="expression" dxfId="22" priority="11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46"/>
  <sheetViews>
    <sheetView view="pageBreakPreview" zoomScaleNormal="100" zoomScaleSheetLayoutView="100" workbookViewId="0">
      <pane ySplit="3" topLeftCell="A4" activePane="bottomLeft" state="frozenSplit"/>
      <selection pane="bottomLeft" activeCell="J19" sqref="J19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4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80" t="s">
        <v>35</v>
      </c>
      <c r="B1" s="180"/>
      <c r="C1" s="180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customHeight="1" thickBot="1" x14ac:dyDescent="0.3">
      <c r="A2" s="95">
        <f>Jan!A2+1</f>
        <v>2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46054</v>
      </c>
      <c r="B4" s="88">
        <f t="shared" ref="B4:B34" si="1">IF(DATE($D$1,$A$2,ROW()-3)&lt;=DATE(YEAR(DATE($D$1,$A$2,1)),MONTH(DATE($D$1,$A$2,1))+1,0),DATE($D$1,$A$2,ROW()-3),"")</f>
        <v>46054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0</v>
      </c>
      <c r="Q4" s="103" t="str">
        <f>IFERROR(VLOOKUP($B4,Einstellungen!$A$5:$B$25,2,FALSE),"")</f>
        <v/>
      </c>
      <c r="R4">
        <f t="shared" ref="R4:R34" si="2">IFERROR(WEEKDAY(B4,2),"")</f>
        <v>7</v>
      </c>
      <c r="S4">
        <f t="shared" ref="S4:S34" si="3">IF(N4&lt;&gt;"",P4,0)</f>
        <v>0</v>
      </c>
      <c r="T4" t="str">
        <f t="shared" ref="T4:T34" si="4">TEXT(A4,"TTT")</f>
        <v>So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>
        <f>IF($T4=AA$3,IF(OR($Q4&lt;&gt;"",$R4&gt;7),"",IFERROR(IF($B4&lt;=INDEX(Einstellungen!$J$5:$X$23,MATCH($B4,Einstellungen!$J$5:$J$23,1),2),VLOOKUP($B4,Einstellungen!$J$5:$X$23,AA$2,1),""),"")),"")</f>
        <v>0</v>
      </c>
    </row>
    <row r="5" spans="1:28" x14ac:dyDescent="0.25">
      <c r="A5" s="53">
        <f t="shared" si="0"/>
        <v>46055</v>
      </c>
      <c r="B5" s="88">
        <f t="shared" si="1"/>
        <v>46055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1</v>
      </c>
      <c r="S5">
        <f t="shared" si="3"/>
        <v>0</v>
      </c>
      <c r="T5" t="str">
        <f t="shared" si="4"/>
        <v>Mo</v>
      </c>
      <c r="U5" s="124">
        <f>IF($T5=U$3,IF(OR($Q5&lt;&gt;"",$R5&gt;7),"",IFERROR(IF($B5&lt;=INDEX(Einstellungen!$J$5:$X$23,MATCH($B5,Einstellungen!$J$5:$J$23,1),2),VLOOKUP($B5,Einstellungen!$J$5:$X$23,U$2,1),""),"")),"")</f>
        <v>8</v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46056</v>
      </c>
      <c r="B6" s="88">
        <f t="shared" si="1"/>
        <v>46056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/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2</v>
      </c>
      <c r="S6">
        <f t="shared" si="3"/>
        <v>0</v>
      </c>
      <c r="T6" t="str">
        <f t="shared" si="4"/>
        <v>Di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>
        <f>IF($T6=V$3,IF(OR($Q6&lt;&gt;"",$R6&gt;7),"",IFERROR(IF($B6&lt;=INDEX(Einstellungen!$J$5:$X$23,MATCH($B6,Einstellungen!$J$5:$J$23,1),2),VLOOKUP($B6,Einstellungen!$J$5:$X$23,V$2,1),""),"")),"")</f>
        <v>8</v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46057</v>
      </c>
      <c r="B7" s="88">
        <f t="shared" si="1"/>
        <v>46057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3</v>
      </c>
      <c r="S7">
        <f t="shared" si="3"/>
        <v>0</v>
      </c>
      <c r="T7" t="str">
        <f t="shared" si="4"/>
        <v>Mi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>
        <f>IF($T7=W$3,IF(OR($Q7&lt;&gt;"",$R7&gt;7),"",IFERROR(IF($B7&lt;=INDEX(Einstellungen!$J$5:$X$23,MATCH($B7,Einstellungen!$J$5:$J$23,1),2),VLOOKUP($B7,Einstellungen!$J$5:$X$23,W$2,1),""),"")),"")</f>
        <v>8</v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46058</v>
      </c>
      <c r="B8" s="88">
        <f t="shared" si="1"/>
        <v>46058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4</v>
      </c>
      <c r="S8">
        <f t="shared" si="3"/>
        <v>0</v>
      </c>
      <c r="T8" t="str">
        <f t="shared" si="4"/>
        <v>Do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>
        <f>IF($T8=X$3,IF(OR($Q8&lt;&gt;"",$R8&gt;7),"",IFERROR(IF($B8&lt;=INDEX(Einstellungen!$J$5:$X$23,MATCH($B8,Einstellungen!$J$5:$J$23,1),2),VLOOKUP($B8,Einstellungen!$J$5:$X$23,X$2,1),""),"")),"")</f>
        <v>8</v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46059</v>
      </c>
      <c r="B9" s="88">
        <f t="shared" si="1"/>
        <v>46059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5</v>
      </c>
      <c r="S9">
        <f t="shared" si="3"/>
        <v>0</v>
      </c>
      <c r="T9" t="str">
        <f t="shared" si="4"/>
        <v>Fr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>
        <f>IF($T9=Y$3,IF(OR($Q9&lt;&gt;"",$R9&gt;7),"",IFERROR(IF($B9&lt;=INDEX(Einstellungen!$J$5:$X$23,MATCH($B9,Einstellungen!$J$5:$J$23,1),2),VLOOKUP($B9,Einstellungen!$J$5:$X$23,Y$2,1),""),"")),"")</f>
        <v>8</v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46060</v>
      </c>
      <c r="B10" s="88">
        <f t="shared" si="1"/>
        <v>46060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0</v>
      </c>
      <c r="Q10" s="103" t="str">
        <f>IFERROR(VLOOKUP($B10,Einstellungen!$A$5:$B$25,2,FALSE),"")</f>
        <v/>
      </c>
      <c r="R10">
        <f t="shared" si="2"/>
        <v>6</v>
      </c>
      <c r="S10">
        <f t="shared" si="3"/>
        <v>0</v>
      </c>
      <c r="T10" t="str">
        <f t="shared" si="4"/>
        <v>Sa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>
        <f>IF($T10=Z$3,IF(OR($Q10&lt;&gt;"",$R10&gt;7),"",IFERROR(IF($B10&lt;=INDEX(Einstellungen!$J$5:$X$23,MATCH($B10,Einstellungen!$J$5:$J$23,1),2),VLOOKUP($B10,Einstellungen!$J$5:$X$23,Z$2,1),""),"")),"")</f>
        <v>0</v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46061</v>
      </c>
      <c r="B11" s="88">
        <f t="shared" si="1"/>
        <v>46061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0</v>
      </c>
      <c r="Q11" s="103" t="str">
        <f>IFERROR(VLOOKUP($B11,Einstellungen!$A$5:$B$25,2,FALSE),"")</f>
        <v/>
      </c>
      <c r="R11">
        <f t="shared" si="2"/>
        <v>7</v>
      </c>
      <c r="S11">
        <f t="shared" si="3"/>
        <v>0</v>
      </c>
      <c r="T11" t="str">
        <f t="shared" si="4"/>
        <v>So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>
        <f>IF($T11=AA$3,IF(OR($Q11&lt;&gt;"",$R11&gt;7),"",IFERROR(IF($B11&lt;=INDEX(Einstellungen!$J$5:$X$23,MATCH($B11,Einstellungen!$J$5:$J$23,1),2),VLOOKUP($B11,Einstellungen!$J$5:$X$23,AA$2,1),""),"")),"")</f>
        <v>0</v>
      </c>
    </row>
    <row r="12" spans="1:28" x14ac:dyDescent="0.25">
      <c r="A12" s="53">
        <f t="shared" si="0"/>
        <v>46062</v>
      </c>
      <c r="B12" s="88">
        <f t="shared" si="1"/>
        <v>46062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1</v>
      </c>
      <c r="S12">
        <f t="shared" si="3"/>
        <v>0</v>
      </c>
      <c r="T12" t="str">
        <f t="shared" si="4"/>
        <v>Mo</v>
      </c>
      <c r="U12" s="124">
        <f>IF($T12=U$3,IF(OR($Q12&lt;&gt;"",$R12&gt;7),"",IFERROR(IF($B12&lt;=INDEX(Einstellungen!$J$5:$X$23,MATCH($B12,Einstellungen!$J$5:$J$23,1),2),VLOOKUP($B12,Einstellungen!$J$5:$X$23,U$2,1),""),"")),"")</f>
        <v>8</v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46063</v>
      </c>
      <c r="B13" s="88">
        <f t="shared" si="1"/>
        <v>46063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2</v>
      </c>
      <c r="S13">
        <f t="shared" si="3"/>
        <v>0</v>
      </c>
      <c r="T13" t="str">
        <f t="shared" si="4"/>
        <v>Di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>
        <f>IF($T13=V$3,IF(OR($Q13&lt;&gt;"",$R13&gt;7),"",IFERROR(IF($B13&lt;=INDEX(Einstellungen!$J$5:$X$23,MATCH($B13,Einstellungen!$J$5:$J$23,1),2),VLOOKUP($B13,Einstellungen!$J$5:$X$23,V$2,1),""),"")),"")</f>
        <v>8</v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46064</v>
      </c>
      <c r="B14" s="88">
        <f t="shared" si="1"/>
        <v>46064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3</v>
      </c>
      <c r="S14">
        <f t="shared" si="3"/>
        <v>0</v>
      </c>
      <c r="T14" t="str">
        <f t="shared" si="4"/>
        <v>Mi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>
        <f>IF($T14=W$3,IF(OR($Q14&lt;&gt;"",$R14&gt;7),"",IFERROR(IF($B14&lt;=INDEX(Einstellungen!$J$5:$X$23,MATCH($B14,Einstellungen!$J$5:$J$23,1),2),VLOOKUP($B14,Einstellungen!$J$5:$X$23,W$2,1),""),"")),"")</f>
        <v>8</v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46065</v>
      </c>
      <c r="B15" s="88">
        <f t="shared" si="1"/>
        <v>46065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4</v>
      </c>
      <c r="S15">
        <f t="shared" si="3"/>
        <v>0</v>
      </c>
      <c r="T15" t="str">
        <f t="shared" si="4"/>
        <v>Do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>
        <f>IF($T15=X$3,IF(OR($Q15&lt;&gt;"",$R15&gt;7),"",IFERROR(IF($B15&lt;=INDEX(Einstellungen!$J$5:$X$23,MATCH($B15,Einstellungen!$J$5:$J$23,1),2),VLOOKUP($B15,Einstellungen!$J$5:$X$23,X$2,1),""),"")),"")</f>
        <v>8</v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46066</v>
      </c>
      <c r="B16" s="88">
        <f t="shared" si="1"/>
        <v>46066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5</v>
      </c>
      <c r="S16">
        <f t="shared" si="3"/>
        <v>0</v>
      </c>
      <c r="T16" t="str">
        <f t="shared" si="4"/>
        <v>Fr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>
        <f>IF($T16=Y$3,IF(OR($Q16&lt;&gt;"",$R16&gt;7),"",IFERROR(IF($B16&lt;=INDEX(Einstellungen!$J$5:$X$23,MATCH($B16,Einstellungen!$J$5:$J$23,1),2),VLOOKUP($B16,Einstellungen!$J$5:$X$23,Y$2,1),""),"")),"")</f>
        <v>8</v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46067</v>
      </c>
      <c r="B17" s="88">
        <f t="shared" si="1"/>
        <v>46067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0</v>
      </c>
      <c r="Q17" s="103" t="str">
        <f>IFERROR(VLOOKUP($B17,Einstellungen!$A$5:$B$25,2,FALSE),"")</f>
        <v/>
      </c>
      <c r="R17">
        <f t="shared" si="2"/>
        <v>6</v>
      </c>
      <c r="S17">
        <f t="shared" si="3"/>
        <v>0</v>
      </c>
      <c r="T17" t="str">
        <f t="shared" si="4"/>
        <v>Sa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>
        <f>IF($T17=Z$3,IF(OR($Q17&lt;&gt;"",$R17&gt;7),"",IFERROR(IF($B17&lt;=INDEX(Einstellungen!$J$5:$X$23,MATCH($B17,Einstellungen!$J$5:$J$23,1),2),VLOOKUP($B17,Einstellungen!$J$5:$X$23,Z$2,1),""),"")),"")</f>
        <v>0</v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46068</v>
      </c>
      <c r="B18" s="88">
        <f t="shared" si="1"/>
        <v>46068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0</v>
      </c>
      <c r="Q18" s="103" t="str">
        <f>IFERROR(VLOOKUP($B18,Einstellungen!$A$5:$B$25,2,FALSE),"")</f>
        <v/>
      </c>
      <c r="R18">
        <f t="shared" si="2"/>
        <v>7</v>
      </c>
      <c r="S18">
        <f t="shared" si="3"/>
        <v>0</v>
      </c>
      <c r="T18" t="str">
        <f t="shared" si="4"/>
        <v>So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>
        <f>IF($T18=AA$3,IF(OR($Q18&lt;&gt;"",$R18&gt;7),"",IFERROR(IF($B18&lt;=INDEX(Einstellungen!$J$5:$X$23,MATCH($B18,Einstellungen!$J$5:$J$23,1),2),VLOOKUP($B18,Einstellungen!$J$5:$X$23,AA$2,1),""),"")),"")</f>
        <v>0</v>
      </c>
    </row>
    <row r="19" spans="1:27" x14ac:dyDescent="0.25">
      <c r="A19" s="53">
        <f t="shared" si="0"/>
        <v>46069</v>
      </c>
      <c r="B19" s="88">
        <f t="shared" si="1"/>
        <v>46069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>Faschingsferien</v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1</v>
      </c>
      <c r="S19">
        <f t="shared" si="3"/>
        <v>0</v>
      </c>
      <c r="T19" t="str">
        <f t="shared" si="4"/>
        <v>Mo</v>
      </c>
      <c r="U19" s="124">
        <f>IF($T19=U$3,IF(OR($Q19&lt;&gt;"",$R19&gt;7),"",IFERROR(IF($B19&lt;=INDEX(Einstellungen!$J$5:$X$23,MATCH($B19,Einstellungen!$J$5:$J$23,1),2),VLOOKUP($B19,Einstellungen!$J$5:$X$23,U$2,1),""),"")),"")</f>
        <v>8</v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46070</v>
      </c>
      <c r="B20" s="88">
        <f t="shared" si="1"/>
        <v>46070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>Faschingsferien</v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2</v>
      </c>
      <c r="S20">
        <f t="shared" si="3"/>
        <v>0</v>
      </c>
      <c r="T20" t="str">
        <f t="shared" si="4"/>
        <v>Di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>
        <f>IF($T20=V$3,IF(OR($Q20&lt;&gt;"",$R20&gt;7),"",IFERROR(IF($B20&lt;=INDEX(Einstellungen!$J$5:$X$23,MATCH($B20,Einstellungen!$J$5:$J$23,1),2),VLOOKUP($B20,Einstellungen!$J$5:$X$23,V$2,1),""),"")),"")</f>
        <v>8</v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46071</v>
      </c>
      <c r="B21" s="88">
        <f t="shared" si="1"/>
        <v>46071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>Faschingsferien</v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3</v>
      </c>
      <c r="S21">
        <f t="shared" si="3"/>
        <v>0</v>
      </c>
      <c r="T21" t="str">
        <f t="shared" si="4"/>
        <v>Mi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>
        <f>IF($T21=W$3,IF(OR($Q21&lt;&gt;"",$R21&gt;7),"",IFERROR(IF($B21&lt;=INDEX(Einstellungen!$J$5:$X$23,MATCH($B21,Einstellungen!$J$5:$J$23,1),2),VLOOKUP($B21,Einstellungen!$J$5:$X$23,W$2,1),""),"")),"")</f>
        <v>8</v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46072</v>
      </c>
      <c r="B22" s="88">
        <f t="shared" si="1"/>
        <v>46072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>Faschingsferien</v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4</v>
      </c>
      <c r="S22">
        <f t="shared" si="3"/>
        <v>0</v>
      </c>
      <c r="T22" t="str">
        <f t="shared" si="4"/>
        <v>Do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>
        <f>IF($T22=X$3,IF(OR($Q22&lt;&gt;"",$R22&gt;7),"",IFERROR(IF($B22&lt;=INDEX(Einstellungen!$J$5:$X$23,MATCH($B22,Einstellungen!$J$5:$J$23,1),2),VLOOKUP($B22,Einstellungen!$J$5:$X$23,X$2,1),""),"")),"")</f>
        <v>8</v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46073</v>
      </c>
      <c r="B23" s="88">
        <f t="shared" si="1"/>
        <v>46073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>Faschingsferien</v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5</v>
      </c>
      <c r="S23">
        <f t="shared" si="3"/>
        <v>0</v>
      </c>
      <c r="T23" t="str">
        <f t="shared" si="4"/>
        <v>Fr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>
        <f>IF($T23=Y$3,IF(OR($Q23&lt;&gt;"",$R23&gt;7),"",IFERROR(IF($B23&lt;=INDEX(Einstellungen!$J$5:$X$23,MATCH($B23,Einstellungen!$J$5:$J$23,1),2),VLOOKUP($B23,Einstellungen!$J$5:$X$23,Y$2,1),""),"")),"")</f>
        <v>8</v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46074</v>
      </c>
      <c r="B24" s="88">
        <f t="shared" si="1"/>
        <v>46074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0</v>
      </c>
      <c r="Q24" s="103" t="str">
        <f>IFERROR(VLOOKUP($B24,Einstellungen!$A$5:$B$25,2,FALSE),"")</f>
        <v/>
      </c>
      <c r="R24">
        <f t="shared" si="2"/>
        <v>6</v>
      </c>
      <c r="S24">
        <f t="shared" si="3"/>
        <v>0</v>
      </c>
      <c r="T24" t="str">
        <f t="shared" si="4"/>
        <v>Sa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>
        <f>IF($T24=Z$3,IF(OR($Q24&lt;&gt;"",$R24&gt;7),"",IFERROR(IF($B24&lt;=INDEX(Einstellungen!$J$5:$X$23,MATCH($B24,Einstellungen!$J$5:$J$23,1),2),VLOOKUP($B24,Einstellungen!$J$5:$X$23,Z$2,1),""),"")),"")</f>
        <v>0</v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46075</v>
      </c>
      <c r="B25" s="88">
        <f t="shared" si="1"/>
        <v>46075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0</v>
      </c>
      <c r="Q25" s="103" t="str">
        <f>IFERROR(VLOOKUP($B25,Einstellungen!$A$5:$B$25,2,FALSE),"")</f>
        <v/>
      </c>
      <c r="R25">
        <f t="shared" si="2"/>
        <v>7</v>
      </c>
      <c r="S25">
        <f t="shared" si="3"/>
        <v>0</v>
      </c>
      <c r="T25" t="str">
        <f t="shared" si="4"/>
        <v>So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>
        <f>IF($T25=AA$3,IF(OR($Q25&lt;&gt;"",$R25&gt;7),"",IFERROR(IF($B25&lt;=INDEX(Einstellungen!$J$5:$X$23,MATCH($B25,Einstellungen!$J$5:$J$23,1),2),VLOOKUP($B25,Einstellungen!$J$5:$X$23,AA$2,1),""),"")),"")</f>
        <v>0</v>
      </c>
    </row>
    <row r="26" spans="1:27" x14ac:dyDescent="0.25">
      <c r="A26" s="53">
        <f t="shared" si="0"/>
        <v>46076</v>
      </c>
      <c r="B26" s="88">
        <f t="shared" si="1"/>
        <v>46076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1</v>
      </c>
      <c r="S26">
        <f t="shared" si="3"/>
        <v>0</v>
      </c>
      <c r="T26" t="str">
        <f t="shared" si="4"/>
        <v>Mo</v>
      </c>
      <c r="U26" s="124">
        <f>IF($T26=U$3,IF(OR($Q26&lt;&gt;"",$R26&gt;7),"",IFERROR(IF($B26&lt;=INDEX(Einstellungen!$J$5:$X$23,MATCH($B26,Einstellungen!$J$5:$J$23,1),2),VLOOKUP($B26,Einstellungen!$J$5:$X$23,U$2,1),""),"")),"")</f>
        <v>8</v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46077</v>
      </c>
      <c r="B27" s="88">
        <f t="shared" si="1"/>
        <v>46077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2</v>
      </c>
      <c r="S27">
        <f t="shared" si="3"/>
        <v>0</v>
      </c>
      <c r="T27" t="str">
        <f t="shared" si="4"/>
        <v>Di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>
        <f>IF($T27=V$3,IF(OR($Q27&lt;&gt;"",$R27&gt;7),"",IFERROR(IF($B27&lt;=INDEX(Einstellungen!$J$5:$X$23,MATCH($B27,Einstellungen!$J$5:$J$23,1),2),VLOOKUP($B27,Einstellungen!$J$5:$X$23,V$2,1),""),"")),"")</f>
        <v>8</v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46078</v>
      </c>
      <c r="B28" s="88">
        <f t="shared" si="1"/>
        <v>46078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3</v>
      </c>
      <c r="S28">
        <f t="shared" si="3"/>
        <v>0</v>
      </c>
      <c r="T28" t="str">
        <f t="shared" si="4"/>
        <v>Mi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>
        <f>IF($T28=W$3,IF(OR($Q28&lt;&gt;"",$R28&gt;7),"",IFERROR(IF($B28&lt;=INDEX(Einstellungen!$J$5:$X$23,MATCH($B28,Einstellungen!$J$5:$J$23,1),2),VLOOKUP($B28,Einstellungen!$J$5:$X$23,W$2,1),""),"")),"")</f>
        <v>8</v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46079</v>
      </c>
      <c r="B29" s="88">
        <f t="shared" si="1"/>
        <v>46079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4</v>
      </c>
      <c r="S29">
        <f t="shared" si="3"/>
        <v>0</v>
      </c>
      <c r="T29" t="str">
        <f t="shared" si="4"/>
        <v>Do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>
        <f>IF($T29=X$3,IF(OR($Q29&lt;&gt;"",$R29&gt;7),"",IFERROR(IF($B29&lt;=INDEX(Einstellungen!$J$5:$X$23,MATCH($B29,Einstellungen!$J$5:$J$23,1),2),VLOOKUP($B29,Einstellungen!$J$5:$X$23,X$2,1),""),"")),"")</f>
        <v>8</v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46080</v>
      </c>
      <c r="B30" s="88">
        <f t="shared" si="1"/>
        <v>46080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5</v>
      </c>
      <c r="S30">
        <f t="shared" si="3"/>
        <v>0</v>
      </c>
      <c r="T30" t="str">
        <f t="shared" si="4"/>
        <v>Fr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>
        <f>IF($T30=Y$3,IF(OR($Q30&lt;&gt;"",$R30&gt;7),"",IFERROR(IF($B30&lt;=INDEX(Einstellungen!$J$5:$X$23,MATCH($B30,Einstellungen!$J$5:$J$23,1),2),VLOOKUP($B30,Einstellungen!$J$5:$X$23,Y$2,1),""),"")),"")</f>
        <v>8</v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46081</v>
      </c>
      <c r="B31" s="88">
        <f t="shared" si="1"/>
        <v>46081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0</v>
      </c>
      <c r="Q31" s="103" t="str">
        <f>IFERROR(VLOOKUP($B31,Einstellungen!$A$5:$B$25,2,FALSE),"")</f>
        <v/>
      </c>
      <c r="R31">
        <f t="shared" si="2"/>
        <v>6</v>
      </c>
      <c r="S31">
        <f t="shared" si="3"/>
        <v>0</v>
      </c>
      <c r="T31" t="str">
        <f t="shared" si="4"/>
        <v>Sa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>
        <f>IF($T31=Z$3,IF(OR($Q31&lt;&gt;"",$R31&gt;7),"",IFERROR(IF($B31&lt;=INDEX(Einstellungen!$J$5:$X$23,MATCH($B31,Einstellungen!$J$5:$J$23,1),2),VLOOKUP($B31,Einstellungen!$J$5:$X$23,Z$2,1),""),"")),"")</f>
        <v>0</v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 t="str">
        <f t="shared" si="0"/>
        <v/>
      </c>
      <c r="B32" s="88" t="str">
        <f t="shared" si="1"/>
        <v/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0</v>
      </c>
      <c r="Q32" s="103" t="str">
        <f>IFERROR(VLOOKUP($B32,Einstellungen!$A$5:$B$25,2,FALSE),"")</f>
        <v/>
      </c>
      <c r="R32" t="str">
        <f t="shared" si="2"/>
        <v/>
      </c>
      <c r="S32">
        <f t="shared" si="3"/>
        <v>0</v>
      </c>
      <c r="T32" t="str">
        <f t="shared" si="4"/>
        <v/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 t="str">
        <f t="shared" si="0"/>
        <v/>
      </c>
      <c r="B33" s="88" t="str">
        <f t="shared" si="1"/>
        <v/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0</v>
      </c>
      <c r="Q33" s="103" t="str">
        <f>IFERROR(VLOOKUP($B33,Einstellungen!$A$5:$B$25,2,FALSE),"")</f>
        <v/>
      </c>
      <c r="R33" t="str">
        <f t="shared" si="2"/>
        <v/>
      </c>
      <c r="S33">
        <f t="shared" si="3"/>
        <v>0</v>
      </c>
      <c r="T33" t="str">
        <f t="shared" si="4"/>
        <v/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 t="str">
        <f t="shared" si="0"/>
        <v/>
      </c>
      <c r="B34" s="88" t="str">
        <f t="shared" si="1"/>
        <v/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 t="str">
        <f t="shared" si="2"/>
        <v/>
      </c>
      <c r="S34">
        <f t="shared" si="3"/>
        <v>0</v>
      </c>
      <c r="T34" t="str">
        <f t="shared" si="4"/>
        <v/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8">SUM(V4:V34)</f>
        <v>32</v>
      </c>
      <c r="W35" s="10">
        <f t="shared" si="8"/>
        <v>32</v>
      </c>
      <c r="X35" s="10">
        <f t="shared" si="8"/>
        <v>32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160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Jahresstunden!C11</f>
        <v>160</v>
      </c>
      <c r="G37" s="89"/>
      <c r="H37" s="86"/>
      <c r="I37" s="86"/>
      <c r="J37" s="86"/>
      <c r="K37" s="86"/>
      <c r="L37" s="86"/>
      <c r="M37" s="86"/>
      <c r="N37" s="86"/>
      <c r="O37" s="16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-160</v>
      </c>
      <c r="G38" s="91"/>
      <c r="H38" s="86"/>
      <c r="I38" s="86"/>
      <c r="J38" s="86"/>
      <c r="K38" s="86"/>
      <c r="L38" s="86"/>
      <c r="M38" s="86"/>
      <c r="N38" s="86"/>
      <c r="O38" s="16"/>
    </row>
    <row r="39" spans="1:28" x14ac:dyDescent="0.25">
      <c r="A39" s="166" t="s">
        <v>50</v>
      </c>
      <c r="B39" s="167"/>
      <c r="C39" s="167"/>
      <c r="D39" s="167"/>
      <c r="E39" s="168"/>
      <c r="F39" s="31">
        <f>Jan!F40-Jan!F41</f>
        <v>-160</v>
      </c>
      <c r="G39" s="89"/>
      <c r="H39" s="86"/>
      <c r="I39" s="86"/>
      <c r="J39" s="86"/>
      <c r="K39" s="86"/>
      <c r="L39" s="86"/>
      <c r="M39" s="86"/>
      <c r="N39" s="86"/>
      <c r="O39" s="16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-320</v>
      </c>
      <c r="G40" s="91"/>
      <c r="H40" s="86"/>
      <c r="I40" s="86"/>
      <c r="J40" s="86"/>
      <c r="K40" s="86"/>
      <c r="L40" s="86"/>
      <c r="M40" s="86"/>
      <c r="N40" s="86"/>
      <c r="O40" s="16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86"/>
      <c r="I41" s="86"/>
      <c r="J41" s="86"/>
      <c r="K41" s="86"/>
      <c r="L41" s="86"/>
      <c r="M41" s="86"/>
      <c r="N41" s="86"/>
      <c r="O41" s="16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-320</v>
      </c>
      <c r="G42" s="86"/>
      <c r="H42" s="86"/>
      <c r="I42" s="86"/>
      <c r="J42" s="86"/>
      <c r="K42" s="86"/>
      <c r="L42" s="86"/>
      <c r="M42" s="86"/>
      <c r="N42" s="86"/>
      <c r="O42" s="16"/>
    </row>
    <row r="43" spans="1:28" x14ac:dyDescent="0.25">
      <c r="A43" s="166" t="s">
        <v>46</v>
      </c>
      <c r="B43" s="167"/>
      <c r="C43" s="167"/>
      <c r="D43" s="167"/>
      <c r="E43" s="168"/>
      <c r="F43" s="33">
        <f>Jan!F46</f>
        <v>20</v>
      </c>
      <c r="G43" s="92"/>
      <c r="H43" s="86"/>
      <c r="I43" s="86"/>
      <c r="J43" s="86"/>
      <c r="K43" s="86"/>
      <c r="L43" s="86"/>
      <c r="M43" s="86"/>
      <c r="N43" s="86"/>
      <c r="O43" s="16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86"/>
      <c r="I44" s="86"/>
      <c r="J44" s="86"/>
      <c r="K44" s="86"/>
      <c r="L44" s="86"/>
      <c r="M44" s="86"/>
      <c r="N44" s="86"/>
      <c r="O44" s="16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87"/>
      <c r="I45" s="87"/>
      <c r="J45" s="87"/>
      <c r="K45" s="87"/>
      <c r="L45" s="87"/>
      <c r="M45" s="87"/>
      <c r="N45" s="87"/>
      <c r="O45" s="17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printArea="1" hiddenColumns="1" view="pageBreakPreview">
      <pane ySplit="3" topLeftCell="A16" activePane="bottomLeft" state="frozenSplit"/>
      <selection pane="bottomLeft" activeCell="J19" sqref="J19"/>
      <colBreaks count="1" manualBreakCount="1">
        <brk id="15" max="1048575" man="1"/>
      </colBreaks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printArea="1" hiddenColumns="1" view="pageBreakPreview">
      <pane ySplit="3" topLeftCell="A16" activePane="bottomLeft" state="frozenSplit"/>
      <selection pane="bottomLeft" activeCell="J19" sqref="J19"/>
      <colBreaks count="1" manualBreakCount="1">
        <brk id="15" max="1048575" man="1"/>
      </colBreaks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printArea="1" hiddenColumns="1" view="pageBreakPreview">
      <pane ySplit="3" topLeftCell="A16" activePane="bottomLeft" state="frozenSplit"/>
      <selection pane="bottomLeft" activeCell="J19" sqref="J19"/>
      <colBreaks count="1" manualBreakCount="1">
        <brk id="15" max="1048575" man="1"/>
      </colBreaks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4:E44"/>
    <mergeCell ref="A45:E45"/>
    <mergeCell ref="A39:E39"/>
    <mergeCell ref="A38:E38"/>
    <mergeCell ref="A40:E40"/>
    <mergeCell ref="A42:E42"/>
    <mergeCell ref="A43:E43"/>
    <mergeCell ref="A41:E41"/>
    <mergeCell ref="P2:P3"/>
    <mergeCell ref="Q2:Q3"/>
    <mergeCell ref="R2:R3"/>
    <mergeCell ref="S2:S3"/>
    <mergeCell ref="A36:E36"/>
  </mergeCells>
  <phoneticPr fontId="0" type="noConversion"/>
  <conditionalFormatting sqref="A4:O34">
    <cfRule type="expression" dxfId="21" priority="1">
      <formula>COUNTIF(Feiertage,$A4)=1</formula>
    </cfRule>
    <cfRule type="expression" dxfId="20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46"/>
  <sheetViews>
    <sheetView view="pageBreakPreview" zoomScaleNormal="100" zoomScaleSheetLayoutView="100" workbookViewId="0">
      <pane ySplit="3" topLeftCell="A10" activePane="bottomLeft" state="frozenSplit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36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Jan!A2+2</f>
        <v>3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46082</v>
      </c>
      <c r="B4" s="88">
        <f t="shared" ref="B4:B34" si="1">IF(DATE($D$1,$A$2,ROW()-3)&lt;=DATE(YEAR(DATE($D$1,$A$2,1)),MONTH(DATE($D$1,$A$2,1))+1,0),DATE($D$1,$A$2,ROW()-3),"")</f>
        <v>46082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0</v>
      </c>
      <c r="Q4" s="103" t="str">
        <f>IFERROR(VLOOKUP($B4,Einstellungen!$A$5:$B$25,2,FALSE),"")</f>
        <v/>
      </c>
      <c r="R4">
        <f t="shared" ref="R4:R34" si="2">IFERROR(WEEKDAY(B4,2),"")</f>
        <v>7</v>
      </c>
      <c r="S4">
        <f t="shared" ref="S4:S34" si="3">IF(N4&lt;&gt;"",P4,0)</f>
        <v>0</v>
      </c>
      <c r="T4" t="str">
        <f t="shared" ref="T4:T34" si="4">TEXT(A4,"TTT")</f>
        <v>So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>
        <f>IF($T4=AA$3,IF(OR($Q4&lt;&gt;"",$R4&gt;7),"",IFERROR(IF($B4&lt;=INDEX(Einstellungen!$J$5:$X$23,MATCH($B4,Einstellungen!$J$5:$J$23,1),2),VLOOKUP($B4,Einstellungen!$J$5:$X$23,AA$2,1),""),"")),"")</f>
        <v>0</v>
      </c>
    </row>
    <row r="5" spans="1:28" x14ac:dyDescent="0.25">
      <c r="A5" s="53">
        <f t="shared" si="0"/>
        <v>46083</v>
      </c>
      <c r="B5" s="88">
        <f t="shared" si="1"/>
        <v>46083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1</v>
      </c>
      <c r="S5">
        <f t="shared" si="3"/>
        <v>0</v>
      </c>
      <c r="T5" t="str">
        <f t="shared" si="4"/>
        <v>Mo</v>
      </c>
      <c r="U5" s="124">
        <f>IF($T5=U$3,IF(OR($Q5&lt;&gt;"",$R5&gt;7),"",IFERROR(IF($B5&lt;=INDEX(Einstellungen!$J$5:$X$23,MATCH($B5,Einstellungen!$J$5:$J$23,1),2),VLOOKUP($B5,Einstellungen!$J$5:$X$23,U$2,1),""),"")),"")</f>
        <v>8</v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46084</v>
      </c>
      <c r="B6" s="88">
        <f t="shared" si="1"/>
        <v>46084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/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2</v>
      </c>
      <c r="S6">
        <f t="shared" si="3"/>
        <v>0</v>
      </c>
      <c r="T6" t="str">
        <f t="shared" si="4"/>
        <v>Di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>
        <f>IF($T6=V$3,IF(OR($Q6&lt;&gt;"",$R6&gt;7),"",IFERROR(IF($B6&lt;=INDEX(Einstellungen!$J$5:$X$23,MATCH($B6,Einstellungen!$J$5:$J$23,1),2),VLOOKUP($B6,Einstellungen!$J$5:$X$23,V$2,1),""),"")),"")</f>
        <v>8</v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46085</v>
      </c>
      <c r="B7" s="88">
        <f t="shared" si="1"/>
        <v>46085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3</v>
      </c>
      <c r="S7">
        <f t="shared" si="3"/>
        <v>0</v>
      </c>
      <c r="T7" t="str">
        <f t="shared" si="4"/>
        <v>Mi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>
        <f>IF($T7=W$3,IF(OR($Q7&lt;&gt;"",$R7&gt;7),"",IFERROR(IF($B7&lt;=INDEX(Einstellungen!$J$5:$X$23,MATCH($B7,Einstellungen!$J$5:$J$23,1),2),VLOOKUP($B7,Einstellungen!$J$5:$X$23,W$2,1),""),"")),"")</f>
        <v>8</v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46086</v>
      </c>
      <c r="B8" s="88">
        <f t="shared" si="1"/>
        <v>46086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4</v>
      </c>
      <c r="S8">
        <f t="shared" si="3"/>
        <v>0</v>
      </c>
      <c r="T8" t="str">
        <f t="shared" si="4"/>
        <v>Do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>
        <f>IF($T8=X$3,IF(OR($Q8&lt;&gt;"",$R8&gt;7),"",IFERROR(IF($B8&lt;=INDEX(Einstellungen!$J$5:$X$23,MATCH($B8,Einstellungen!$J$5:$J$23,1),2),VLOOKUP($B8,Einstellungen!$J$5:$X$23,X$2,1),""),"")),"")</f>
        <v>8</v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46087</v>
      </c>
      <c r="B9" s="88">
        <f t="shared" si="1"/>
        <v>46087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5</v>
      </c>
      <c r="S9">
        <f t="shared" si="3"/>
        <v>0</v>
      </c>
      <c r="T9" t="str">
        <f t="shared" si="4"/>
        <v>Fr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>
        <f>IF($T9=Y$3,IF(OR($Q9&lt;&gt;"",$R9&gt;7),"",IFERROR(IF($B9&lt;=INDEX(Einstellungen!$J$5:$X$23,MATCH($B9,Einstellungen!$J$5:$J$23,1),2),VLOOKUP($B9,Einstellungen!$J$5:$X$23,Y$2,1),""),"")),"")</f>
        <v>8</v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46088</v>
      </c>
      <c r="B10" s="88">
        <f t="shared" si="1"/>
        <v>46088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0</v>
      </c>
      <c r="Q10" s="103" t="str">
        <f>IFERROR(VLOOKUP($B10,Einstellungen!$A$5:$B$25,2,FALSE),"")</f>
        <v/>
      </c>
      <c r="R10">
        <f t="shared" si="2"/>
        <v>6</v>
      </c>
      <c r="S10">
        <f t="shared" si="3"/>
        <v>0</v>
      </c>
      <c r="T10" t="str">
        <f t="shared" si="4"/>
        <v>Sa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>
        <f>IF($T10=Z$3,IF(OR($Q10&lt;&gt;"",$R10&gt;7),"",IFERROR(IF($B10&lt;=INDEX(Einstellungen!$J$5:$X$23,MATCH($B10,Einstellungen!$J$5:$J$23,1),2),VLOOKUP($B10,Einstellungen!$J$5:$X$23,Z$2,1),""),"")),"")</f>
        <v>0</v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46089</v>
      </c>
      <c r="B11" s="88">
        <f t="shared" si="1"/>
        <v>46089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0</v>
      </c>
      <c r="Q11" s="103" t="str">
        <f>IFERROR(VLOOKUP($B11,Einstellungen!$A$5:$B$25,2,FALSE),"")</f>
        <v/>
      </c>
      <c r="R11">
        <f t="shared" si="2"/>
        <v>7</v>
      </c>
      <c r="S11">
        <f t="shared" si="3"/>
        <v>0</v>
      </c>
      <c r="T11" t="str">
        <f t="shared" si="4"/>
        <v>So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>
        <f>IF($T11=AA$3,IF(OR($Q11&lt;&gt;"",$R11&gt;7),"",IFERROR(IF($B11&lt;=INDEX(Einstellungen!$J$5:$X$23,MATCH($B11,Einstellungen!$J$5:$J$23,1),2),VLOOKUP($B11,Einstellungen!$J$5:$X$23,AA$2,1),""),"")),"")</f>
        <v>0</v>
      </c>
    </row>
    <row r="12" spans="1:28" x14ac:dyDescent="0.25">
      <c r="A12" s="53">
        <f t="shared" si="0"/>
        <v>46090</v>
      </c>
      <c r="B12" s="88">
        <f t="shared" si="1"/>
        <v>46090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1</v>
      </c>
      <c r="S12">
        <f t="shared" si="3"/>
        <v>0</v>
      </c>
      <c r="T12" t="str">
        <f t="shared" si="4"/>
        <v>Mo</v>
      </c>
      <c r="U12" s="124">
        <f>IF($T12=U$3,IF(OR($Q12&lt;&gt;"",$R12&gt;7),"",IFERROR(IF($B12&lt;=INDEX(Einstellungen!$J$5:$X$23,MATCH($B12,Einstellungen!$J$5:$J$23,1),2),VLOOKUP($B12,Einstellungen!$J$5:$X$23,U$2,1),""),"")),"")</f>
        <v>8</v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46091</v>
      </c>
      <c r="B13" s="88">
        <f t="shared" si="1"/>
        <v>46091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2</v>
      </c>
      <c r="S13">
        <f t="shared" si="3"/>
        <v>0</v>
      </c>
      <c r="T13" t="str">
        <f t="shared" si="4"/>
        <v>Di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>
        <f>IF($T13=V$3,IF(OR($Q13&lt;&gt;"",$R13&gt;7),"",IFERROR(IF($B13&lt;=INDEX(Einstellungen!$J$5:$X$23,MATCH($B13,Einstellungen!$J$5:$J$23,1),2),VLOOKUP($B13,Einstellungen!$J$5:$X$23,V$2,1),""),"")),"")</f>
        <v>8</v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46092</v>
      </c>
      <c r="B14" s="88">
        <f t="shared" si="1"/>
        <v>46092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3</v>
      </c>
      <c r="S14">
        <f t="shared" si="3"/>
        <v>0</v>
      </c>
      <c r="T14" t="str">
        <f t="shared" si="4"/>
        <v>Mi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>
        <f>IF($T14=W$3,IF(OR($Q14&lt;&gt;"",$R14&gt;7),"",IFERROR(IF($B14&lt;=INDEX(Einstellungen!$J$5:$X$23,MATCH($B14,Einstellungen!$J$5:$J$23,1),2),VLOOKUP($B14,Einstellungen!$J$5:$X$23,W$2,1),""),"")),"")</f>
        <v>8</v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46093</v>
      </c>
      <c r="B15" s="88">
        <f t="shared" si="1"/>
        <v>46093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4</v>
      </c>
      <c r="S15">
        <f t="shared" si="3"/>
        <v>0</v>
      </c>
      <c r="T15" t="str">
        <f t="shared" si="4"/>
        <v>Do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>
        <f>IF($T15=X$3,IF(OR($Q15&lt;&gt;"",$R15&gt;7),"",IFERROR(IF($B15&lt;=INDEX(Einstellungen!$J$5:$X$23,MATCH($B15,Einstellungen!$J$5:$J$23,1),2),VLOOKUP($B15,Einstellungen!$J$5:$X$23,X$2,1),""),"")),"")</f>
        <v>8</v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46094</v>
      </c>
      <c r="B16" s="88">
        <f t="shared" si="1"/>
        <v>46094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5</v>
      </c>
      <c r="S16">
        <f t="shared" si="3"/>
        <v>0</v>
      </c>
      <c r="T16" t="str">
        <f t="shared" si="4"/>
        <v>Fr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>
        <f>IF($T16=Y$3,IF(OR($Q16&lt;&gt;"",$R16&gt;7),"",IFERROR(IF($B16&lt;=INDEX(Einstellungen!$J$5:$X$23,MATCH($B16,Einstellungen!$J$5:$J$23,1),2),VLOOKUP($B16,Einstellungen!$J$5:$X$23,Y$2,1),""),"")),"")</f>
        <v>8</v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46095</v>
      </c>
      <c r="B17" s="88">
        <f t="shared" si="1"/>
        <v>46095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0</v>
      </c>
      <c r="Q17" s="103" t="str">
        <f>IFERROR(VLOOKUP($B17,Einstellungen!$A$5:$B$25,2,FALSE),"")</f>
        <v/>
      </c>
      <c r="R17">
        <f t="shared" si="2"/>
        <v>6</v>
      </c>
      <c r="S17">
        <f t="shared" si="3"/>
        <v>0</v>
      </c>
      <c r="T17" t="str">
        <f t="shared" si="4"/>
        <v>Sa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>
        <f>IF($T17=Z$3,IF(OR($Q17&lt;&gt;"",$R17&gt;7),"",IFERROR(IF($B17&lt;=INDEX(Einstellungen!$J$5:$X$23,MATCH($B17,Einstellungen!$J$5:$J$23,1),2),VLOOKUP($B17,Einstellungen!$J$5:$X$23,Z$2,1),""),"")),"")</f>
        <v>0</v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46096</v>
      </c>
      <c r="B18" s="88">
        <f t="shared" si="1"/>
        <v>46096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0</v>
      </c>
      <c r="Q18" s="103" t="str">
        <f>IFERROR(VLOOKUP($B18,Einstellungen!$A$5:$B$25,2,FALSE),"")</f>
        <v/>
      </c>
      <c r="R18">
        <f t="shared" si="2"/>
        <v>7</v>
      </c>
      <c r="S18">
        <f t="shared" si="3"/>
        <v>0</v>
      </c>
      <c r="T18" t="str">
        <f t="shared" si="4"/>
        <v>So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>
        <f>IF($T18=AA$3,IF(OR($Q18&lt;&gt;"",$R18&gt;7),"",IFERROR(IF($B18&lt;=INDEX(Einstellungen!$J$5:$X$23,MATCH($B18,Einstellungen!$J$5:$J$23,1),2),VLOOKUP($B18,Einstellungen!$J$5:$X$23,AA$2,1),""),"")),"")</f>
        <v>0</v>
      </c>
    </row>
    <row r="19" spans="1:27" x14ac:dyDescent="0.25">
      <c r="A19" s="53">
        <f t="shared" si="0"/>
        <v>46097</v>
      </c>
      <c r="B19" s="88">
        <f t="shared" si="1"/>
        <v>46097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1</v>
      </c>
      <c r="S19">
        <f t="shared" si="3"/>
        <v>0</v>
      </c>
      <c r="T19" t="str">
        <f t="shared" si="4"/>
        <v>Mo</v>
      </c>
      <c r="U19" s="124">
        <f>IF($T19=U$3,IF(OR($Q19&lt;&gt;"",$R19&gt;7),"",IFERROR(IF($B19&lt;=INDEX(Einstellungen!$J$5:$X$23,MATCH($B19,Einstellungen!$J$5:$J$23,1),2),VLOOKUP($B19,Einstellungen!$J$5:$X$23,U$2,1),""),"")),"")</f>
        <v>8</v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46098</v>
      </c>
      <c r="B20" s="88">
        <f t="shared" si="1"/>
        <v>46098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2</v>
      </c>
      <c r="S20">
        <f t="shared" si="3"/>
        <v>0</v>
      </c>
      <c r="T20" t="str">
        <f t="shared" si="4"/>
        <v>Di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>
        <f>IF($T20=V$3,IF(OR($Q20&lt;&gt;"",$R20&gt;7),"",IFERROR(IF($B20&lt;=INDEX(Einstellungen!$J$5:$X$23,MATCH($B20,Einstellungen!$J$5:$J$23,1),2),VLOOKUP($B20,Einstellungen!$J$5:$X$23,V$2,1),""),"")),"")</f>
        <v>8</v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46099</v>
      </c>
      <c r="B21" s="88">
        <f t="shared" si="1"/>
        <v>46099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3</v>
      </c>
      <c r="S21">
        <f t="shared" si="3"/>
        <v>0</v>
      </c>
      <c r="T21" t="str">
        <f t="shared" si="4"/>
        <v>Mi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>
        <f>IF($T21=W$3,IF(OR($Q21&lt;&gt;"",$R21&gt;7),"",IFERROR(IF($B21&lt;=INDEX(Einstellungen!$J$5:$X$23,MATCH($B21,Einstellungen!$J$5:$J$23,1),2),VLOOKUP($B21,Einstellungen!$J$5:$X$23,W$2,1),""),"")),"")</f>
        <v>8</v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46100</v>
      </c>
      <c r="B22" s="88">
        <f t="shared" si="1"/>
        <v>46100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4</v>
      </c>
      <c r="S22">
        <f t="shared" si="3"/>
        <v>0</v>
      </c>
      <c r="T22" t="str">
        <f t="shared" si="4"/>
        <v>Do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>
        <f>IF($T22=X$3,IF(OR($Q22&lt;&gt;"",$R22&gt;7),"",IFERROR(IF($B22&lt;=INDEX(Einstellungen!$J$5:$X$23,MATCH($B22,Einstellungen!$J$5:$J$23,1),2),VLOOKUP($B22,Einstellungen!$J$5:$X$23,X$2,1),""),"")),"")</f>
        <v>8</v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46101</v>
      </c>
      <c r="B23" s="88">
        <f t="shared" si="1"/>
        <v>46101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5</v>
      </c>
      <c r="S23">
        <f t="shared" si="3"/>
        <v>0</v>
      </c>
      <c r="T23" t="str">
        <f t="shared" si="4"/>
        <v>Fr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>
        <f>IF($T23=Y$3,IF(OR($Q23&lt;&gt;"",$R23&gt;7),"",IFERROR(IF($B23&lt;=INDEX(Einstellungen!$J$5:$X$23,MATCH($B23,Einstellungen!$J$5:$J$23,1),2),VLOOKUP($B23,Einstellungen!$J$5:$X$23,Y$2,1),""),"")),"")</f>
        <v>8</v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46102</v>
      </c>
      <c r="B24" s="88">
        <f t="shared" si="1"/>
        <v>46102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0</v>
      </c>
      <c r="Q24" s="103" t="str">
        <f>IFERROR(VLOOKUP($B24,Einstellungen!$A$5:$B$25,2,FALSE),"")</f>
        <v/>
      </c>
      <c r="R24">
        <f t="shared" si="2"/>
        <v>6</v>
      </c>
      <c r="S24">
        <f t="shared" si="3"/>
        <v>0</v>
      </c>
      <c r="T24" t="str">
        <f t="shared" si="4"/>
        <v>Sa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>
        <f>IF($T24=Z$3,IF(OR($Q24&lt;&gt;"",$R24&gt;7),"",IFERROR(IF($B24&lt;=INDEX(Einstellungen!$J$5:$X$23,MATCH($B24,Einstellungen!$J$5:$J$23,1),2),VLOOKUP($B24,Einstellungen!$J$5:$X$23,Z$2,1),""),"")),"")</f>
        <v>0</v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46103</v>
      </c>
      <c r="B25" s="88">
        <f t="shared" si="1"/>
        <v>46103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0</v>
      </c>
      <c r="Q25" s="103" t="str">
        <f>IFERROR(VLOOKUP($B25,Einstellungen!$A$5:$B$25,2,FALSE),"")</f>
        <v/>
      </c>
      <c r="R25">
        <f t="shared" si="2"/>
        <v>7</v>
      </c>
      <c r="S25">
        <f t="shared" si="3"/>
        <v>0</v>
      </c>
      <c r="T25" t="str">
        <f t="shared" si="4"/>
        <v>So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>
        <f>IF($T25=AA$3,IF(OR($Q25&lt;&gt;"",$R25&gt;7),"",IFERROR(IF($B25&lt;=INDEX(Einstellungen!$J$5:$X$23,MATCH($B25,Einstellungen!$J$5:$J$23,1),2),VLOOKUP($B25,Einstellungen!$J$5:$X$23,AA$2,1),""),"")),"")</f>
        <v>0</v>
      </c>
    </row>
    <row r="26" spans="1:27" x14ac:dyDescent="0.25">
      <c r="A26" s="53">
        <f t="shared" si="0"/>
        <v>46104</v>
      </c>
      <c r="B26" s="88">
        <f t="shared" si="1"/>
        <v>46104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1</v>
      </c>
      <c r="S26">
        <f t="shared" si="3"/>
        <v>0</v>
      </c>
      <c r="T26" t="str">
        <f t="shared" si="4"/>
        <v>Mo</v>
      </c>
      <c r="U26" s="124">
        <f>IF($T26=U$3,IF(OR($Q26&lt;&gt;"",$R26&gt;7),"",IFERROR(IF($B26&lt;=INDEX(Einstellungen!$J$5:$X$23,MATCH($B26,Einstellungen!$J$5:$J$23,1),2),VLOOKUP($B26,Einstellungen!$J$5:$X$23,U$2,1),""),"")),"")</f>
        <v>8</v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46105</v>
      </c>
      <c r="B27" s="88">
        <f t="shared" si="1"/>
        <v>46105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2</v>
      </c>
      <c r="S27">
        <f t="shared" si="3"/>
        <v>0</v>
      </c>
      <c r="T27" t="str">
        <f t="shared" si="4"/>
        <v>Di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>
        <f>IF($T27=V$3,IF(OR($Q27&lt;&gt;"",$R27&gt;7),"",IFERROR(IF($B27&lt;=INDEX(Einstellungen!$J$5:$X$23,MATCH($B27,Einstellungen!$J$5:$J$23,1),2),VLOOKUP($B27,Einstellungen!$J$5:$X$23,V$2,1),""),"")),"")</f>
        <v>8</v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46106</v>
      </c>
      <c r="B28" s="88">
        <f t="shared" si="1"/>
        <v>46106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3</v>
      </c>
      <c r="S28">
        <f t="shared" si="3"/>
        <v>0</v>
      </c>
      <c r="T28" t="str">
        <f t="shared" si="4"/>
        <v>Mi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>
        <f>IF($T28=W$3,IF(OR($Q28&lt;&gt;"",$R28&gt;7),"",IFERROR(IF($B28&lt;=INDEX(Einstellungen!$J$5:$X$23,MATCH($B28,Einstellungen!$J$5:$J$23,1),2),VLOOKUP($B28,Einstellungen!$J$5:$X$23,W$2,1),""),"")),"")</f>
        <v>8</v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46107</v>
      </c>
      <c r="B29" s="88">
        <f t="shared" si="1"/>
        <v>46107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4</v>
      </c>
      <c r="S29">
        <f t="shared" si="3"/>
        <v>0</v>
      </c>
      <c r="T29" t="str">
        <f t="shared" si="4"/>
        <v>Do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>
        <f>IF($T29=X$3,IF(OR($Q29&lt;&gt;"",$R29&gt;7),"",IFERROR(IF($B29&lt;=INDEX(Einstellungen!$J$5:$X$23,MATCH($B29,Einstellungen!$J$5:$J$23,1),2),VLOOKUP($B29,Einstellungen!$J$5:$X$23,X$2,1),""),"")),"")</f>
        <v>8</v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46108</v>
      </c>
      <c r="B30" s="88">
        <f t="shared" si="1"/>
        <v>46108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5</v>
      </c>
      <c r="S30">
        <f t="shared" si="3"/>
        <v>0</v>
      </c>
      <c r="T30" t="str">
        <f t="shared" si="4"/>
        <v>Fr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>
        <f>IF($T30=Y$3,IF(OR($Q30&lt;&gt;"",$R30&gt;7),"",IFERROR(IF($B30&lt;=INDEX(Einstellungen!$J$5:$X$23,MATCH($B30,Einstellungen!$J$5:$J$23,1),2),VLOOKUP($B30,Einstellungen!$J$5:$X$23,Y$2,1),""),"")),"")</f>
        <v>8</v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46109</v>
      </c>
      <c r="B31" s="88">
        <f t="shared" si="1"/>
        <v>46109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0</v>
      </c>
      <c r="Q31" s="103" t="str">
        <f>IFERROR(VLOOKUP($B31,Einstellungen!$A$5:$B$25,2,FALSE),"")</f>
        <v/>
      </c>
      <c r="R31">
        <f t="shared" si="2"/>
        <v>6</v>
      </c>
      <c r="S31">
        <f t="shared" si="3"/>
        <v>0</v>
      </c>
      <c r="T31" t="str">
        <f t="shared" si="4"/>
        <v>Sa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>
        <f>IF($T31=Z$3,IF(OR($Q31&lt;&gt;"",$R31&gt;7),"",IFERROR(IF($B31&lt;=INDEX(Einstellungen!$J$5:$X$23,MATCH($B31,Einstellungen!$J$5:$J$23,1),2),VLOOKUP($B31,Einstellungen!$J$5:$X$23,Z$2,1),""),"")),"")</f>
        <v>0</v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46110</v>
      </c>
      <c r="B32" s="88">
        <f t="shared" si="1"/>
        <v>46110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0</v>
      </c>
      <c r="Q32" s="103" t="str">
        <f>IFERROR(VLOOKUP($B32,Einstellungen!$A$5:$B$25,2,FALSE),"")</f>
        <v/>
      </c>
      <c r="R32">
        <f t="shared" si="2"/>
        <v>7</v>
      </c>
      <c r="S32">
        <f t="shared" si="3"/>
        <v>0</v>
      </c>
      <c r="T32" t="str">
        <f t="shared" si="4"/>
        <v>So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>
        <f>IF($T32=AA$3,IF(OR($Q32&lt;&gt;"",$R32&gt;7),"",IFERROR(IF($B32&lt;=INDEX(Einstellungen!$J$5:$X$23,MATCH($B32,Einstellungen!$J$5:$J$23,1),2),VLOOKUP($B32,Einstellungen!$J$5:$X$23,AA$2,1),""),"")),"")</f>
        <v>0</v>
      </c>
    </row>
    <row r="33" spans="1:28" x14ac:dyDescent="0.25">
      <c r="A33" s="53">
        <f t="shared" si="0"/>
        <v>46111</v>
      </c>
      <c r="B33" s="88">
        <f t="shared" si="1"/>
        <v>46111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>Osterferien</v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1</v>
      </c>
      <c r="S33">
        <f t="shared" si="3"/>
        <v>0</v>
      </c>
      <c r="T33" t="str">
        <f t="shared" si="4"/>
        <v>Mo</v>
      </c>
      <c r="U33" s="124">
        <f>IF($T33=U$3,IF(OR($Q33&lt;&gt;"",$R33&gt;7),"",IFERROR(IF($B33&lt;=INDEX(Einstellungen!$J$5:$X$23,MATCH($B33,Einstellungen!$J$5:$J$23,1),2),VLOOKUP($B33,Einstellungen!$J$5:$X$23,U$2,1),""),"")),"")</f>
        <v>8</v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0"/>
        <v>46112</v>
      </c>
      <c r="B34" s="88">
        <f t="shared" si="1"/>
        <v>46112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>Osterferien</v>
      </c>
      <c r="P34" s="45">
        <f t="shared" si="7"/>
        <v>8</v>
      </c>
      <c r="Q34" s="103" t="str">
        <f>IFERROR(VLOOKUP($B34,Einstellungen!$A$5:$B$25,2,FALSE),"")</f>
        <v/>
      </c>
      <c r="R34">
        <f t="shared" si="2"/>
        <v>2</v>
      </c>
      <c r="S34">
        <f t="shared" si="3"/>
        <v>0</v>
      </c>
      <c r="T34" t="str">
        <f t="shared" si="4"/>
        <v>Di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>
        <f>IF($T34=V$3,IF(OR($Q34&lt;&gt;"",$R34&gt;7),"",IFERROR(IF($B34&lt;=INDEX(Einstellungen!$J$5:$X$23,MATCH($B34,Einstellungen!$J$5:$J$23,1),2),VLOOKUP($B34,Einstellungen!$J$5:$X$23,V$2,1),""),"")),"")</f>
        <v>8</v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40</v>
      </c>
      <c r="V35" s="10">
        <f t="shared" ref="V35:AA35" si="8">SUM(V4:V34)</f>
        <v>40</v>
      </c>
      <c r="W35" s="10">
        <f t="shared" si="8"/>
        <v>32</v>
      </c>
      <c r="X35" s="10">
        <f t="shared" si="8"/>
        <v>32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176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Jahresstunden!C12</f>
        <v>176</v>
      </c>
      <c r="G37" s="89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-176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Feb!F40-Feb!F41</f>
        <v>-320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F38+F39</f>
        <v>-496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-496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Feb!F45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sheet="1" objects="1" scenarios="1"/>
  <customSheetViews>
    <customSheetView guid="{9BA2E13A-AAE8-4C58-8630-9A8E165E197C}" showPageBreaks="1" hiddenColumns="1" view="pageBreakPreview">
      <pane ySplit="3" topLeftCell="A16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6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6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9" priority="1">
      <formula>COUNTIF(Feiertage,$A4)=1</formula>
    </cfRule>
    <cfRule type="expression" dxfId="18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O39" sqref="O39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37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Jan!A2+3</f>
        <v>4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46113</v>
      </c>
      <c r="B4" s="88">
        <f t="shared" ref="B4:B34" si="1">IF(DATE($D$1,$A$2,ROW()-3)&lt;=DATE(YEAR(DATE($D$1,$A$2,1)),MONTH(DATE($D$1,$A$2,1))+1,0),DATE($D$1,$A$2,ROW()-3),"")</f>
        <v>46113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Osterferien</v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3</v>
      </c>
      <c r="S4">
        <f t="shared" ref="S4:S34" si="3">IF(N4&lt;&gt;"",P4,0)</f>
        <v>0</v>
      </c>
      <c r="T4" t="str">
        <f t="shared" ref="T4:T34" si="4">TEXT(A4,"TTT")</f>
        <v>Mi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>
        <f>IF($T4=W$3,IF(OR($Q4&lt;&gt;"",$R4&gt;7),"",IFERROR(IF($B4&lt;=INDEX(Einstellungen!$J$5:$X$23,MATCH($B4,Einstellungen!$J$5:$J$23,1),2),VLOOKUP($B4,Einstellungen!$J$5:$X$23,W$2,1),""),"")),"")</f>
        <v>8</v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46114</v>
      </c>
      <c r="B5" s="88">
        <f t="shared" si="1"/>
        <v>46114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>Osterferien</v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4</v>
      </c>
      <c r="S5">
        <f t="shared" si="3"/>
        <v>0</v>
      </c>
      <c r="T5" t="str">
        <f t="shared" si="4"/>
        <v>Do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>
        <f>IF($T5=X$3,IF(OR($Q5&lt;&gt;"",$R5&gt;7),"",IFERROR(IF($B5&lt;=INDEX(Einstellungen!$J$5:$X$23,MATCH($B5,Einstellungen!$J$5:$J$23,1),2),VLOOKUP($B5,Einstellungen!$J$5:$X$23,X$2,1),""),"")),"")</f>
        <v>8</v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46115</v>
      </c>
      <c r="B6" s="88">
        <f t="shared" si="1"/>
        <v>46115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Karfreitag / Osterferien</v>
      </c>
      <c r="P6" s="45">
        <f t="shared" si="7"/>
        <v>0</v>
      </c>
      <c r="Q6" s="103" t="str">
        <f>IFERROR(VLOOKUP($B6,Einstellungen!$A$5:$B$25,2,FALSE),"")</f>
        <v>Karfreitag</v>
      </c>
      <c r="R6">
        <f t="shared" si="2"/>
        <v>5</v>
      </c>
      <c r="S6">
        <f t="shared" si="3"/>
        <v>0</v>
      </c>
      <c r="T6" t="str">
        <f t="shared" si="4"/>
        <v>Fr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46116</v>
      </c>
      <c r="B7" s="88">
        <f t="shared" si="1"/>
        <v>46116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Osterferien</v>
      </c>
      <c r="P7" s="45">
        <f t="shared" si="7"/>
        <v>0</v>
      </c>
      <c r="Q7" s="103" t="str">
        <f>IFERROR(VLOOKUP($B7,Einstellungen!$A$5:$B$25,2,FALSE),"")</f>
        <v/>
      </c>
      <c r="R7">
        <f t="shared" si="2"/>
        <v>6</v>
      </c>
      <c r="S7">
        <f t="shared" si="3"/>
        <v>0</v>
      </c>
      <c r="T7" t="str">
        <f t="shared" si="4"/>
        <v>Sa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>
        <f>IF($T7=Z$3,IF(OR($Q7&lt;&gt;"",$R7&gt;7),"",IFERROR(IF($B7&lt;=INDEX(Einstellungen!$J$5:$X$23,MATCH($B7,Einstellungen!$J$5:$J$23,1),2),VLOOKUP($B7,Einstellungen!$J$5:$X$23,Z$2,1),""),"")),"")</f>
        <v>0</v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46117</v>
      </c>
      <c r="B8" s="88">
        <f t="shared" si="1"/>
        <v>46117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Ostersonntag / Osterferien</v>
      </c>
      <c r="P8" s="45">
        <f t="shared" si="7"/>
        <v>0</v>
      </c>
      <c r="Q8" s="103" t="str">
        <f>IFERROR(VLOOKUP($B8,Einstellungen!$A$5:$B$25,2,FALSE),"")</f>
        <v>Ostersonntag</v>
      </c>
      <c r="R8">
        <f t="shared" si="2"/>
        <v>7</v>
      </c>
      <c r="S8">
        <f t="shared" si="3"/>
        <v>0</v>
      </c>
      <c r="T8" t="str">
        <f t="shared" si="4"/>
        <v>So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46118</v>
      </c>
      <c r="B9" s="88">
        <f t="shared" si="1"/>
        <v>46118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>Ostermontag / Osterferien</v>
      </c>
      <c r="P9" s="45">
        <f t="shared" si="7"/>
        <v>0</v>
      </c>
      <c r="Q9" s="103" t="str">
        <f>IFERROR(VLOOKUP($B9,Einstellungen!$A$5:$B$25,2,FALSE),"")</f>
        <v>Ostermontag</v>
      </c>
      <c r="R9">
        <f t="shared" si="2"/>
        <v>1</v>
      </c>
      <c r="S9">
        <f t="shared" si="3"/>
        <v>0</v>
      </c>
      <c r="T9" t="str">
        <f t="shared" si="4"/>
        <v>Mo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46119</v>
      </c>
      <c r="B10" s="88">
        <f t="shared" si="1"/>
        <v>46119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>Osterferien</v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2</v>
      </c>
      <c r="S10">
        <f t="shared" si="3"/>
        <v>0</v>
      </c>
      <c r="T10" t="str">
        <f t="shared" si="4"/>
        <v>Di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>
        <f>IF($T10=V$3,IF(OR($Q10&lt;&gt;"",$R10&gt;7),"",IFERROR(IF($B10&lt;=INDEX(Einstellungen!$J$5:$X$23,MATCH($B10,Einstellungen!$J$5:$J$23,1),2),VLOOKUP($B10,Einstellungen!$J$5:$X$23,V$2,1),""),"")),"")</f>
        <v>8</v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46120</v>
      </c>
      <c r="B11" s="88">
        <f t="shared" si="1"/>
        <v>46120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>Osterferien</v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3</v>
      </c>
      <c r="S11">
        <f t="shared" si="3"/>
        <v>0</v>
      </c>
      <c r="T11" t="str">
        <f t="shared" si="4"/>
        <v>Mi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>
        <f>IF($T11=W$3,IF(OR($Q11&lt;&gt;"",$R11&gt;7),"",IFERROR(IF($B11&lt;=INDEX(Einstellungen!$J$5:$X$23,MATCH($B11,Einstellungen!$J$5:$J$23,1),2),VLOOKUP($B11,Einstellungen!$J$5:$X$23,W$2,1),""),"")),"")</f>
        <v>8</v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46121</v>
      </c>
      <c r="B12" s="88">
        <f t="shared" si="1"/>
        <v>46121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>Osterferien</v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4</v>
      </c>
      <c r="S12">
        <f t="shared" si="3"/>
        <v>0</v>
      </c>
      <c r="T12" t="str">
        <f t="shared" si="4"/>
        <v>Do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>
        <f>IF($T12=X$3,IF(OR($Q12&lt;&gt;"",$R12&gt;7),"",IFERROR(IF($B12&lt;=INDEX(Einstellungen!$J$5:$X$23,MATCH($B12,Einstellungen!$J$5:$J$23,1),2),VLOOKUP($B12,Einstellungen!$J$5:$X$23,X$2,1),""),"")),"")</f>
        <v>8</v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46122</v>
      </c>
      <c r="B13" s="88">
        <f t="shared" si="1"/>
        <v>46122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>Osterferien</v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5</v>
      </c>
      <c r="S13">
        <f t="shared" si="3"/>
        <v>0</v>
      </c>
      <c r="T13" t="str">
        <f t="shared" si="4"/>
        <v>Fr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>
        <f>IF($T13=Y$3,IF(OR($Q13&lt;&gt;"",$R13&gt;7),"",IFERROR(IF($B13&lt;=INDEX(Einstellungen!$J$5:$X$23,MATCH($B13,Einstellungen!$J$5:$J$23,1),2),VLOOKUP($B13,Einstellungen!$J$5:$X$23,Y$2,1),""),"")),"")</f>
        <v>8</v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46123</v>
      </c>
      <c r="B14" s="88">
        <f t="shared" si="1"/>
        <v>46123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0</v>
      </c>
      <c r="Q14" s="103" t="str">
        <f>IFERROR(VLOOKUP($B14,Einstellungen!$A$5:$B$25,2,FALSE),"")</f>
        <v/>
      </c>
      <c r="R14">
        <f t="shared" si="2"/>
        <v>6</v>
      </c>
      <c r="S14">
        <f t="shared" si="3"/>
        <v>0</v>
      </c>
      <c r="T14" t="str">
        <f t="shared" si="4"/>
        <v>Sa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>
        <f>IF($T14=Z$3,IF(OR($Q14&lt;&gt;"",$R14&gt;7),"",IFERROR(IF($B14&lt;=INDEX(Einstellungen!$J$5:$X$23,MATCH($B14,Einstellungen!$J$5:$J$23,1),2),VLOOKUP($B14,Einstellungen!$J$5:$X$23,Z$2,1),""),"")),"")</f>
        <v>0</v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46124</v>
      </c>
      <c r="B15" s="88">
        <f t="shared" si="1"/>
        <v>46124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0</v>
      </c>
      <c r="Q15" s="103" t="str">
        <f>IFERROR(VLOOKUP($B15,Einstellungen!$A$5:$B$25,2,FALSE),"")</f>
        <v/>
      </c>
      <c r="R15">
        <f t="shared" si="2"/>
        <v>7</v>
      </c>
      <c r="S15">
        <f t="shared" si="3"/>
        <v>0</v>
      </c>
      <c r="T15" t="str">
        <f t="shared" si="4"/>
        <v>So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>
        <f>IF($T15=AA$3,IF(OR($Q15&lt;&gt;"",$R15&gt;7),"",IFERROR(IF($B15&lt;=INDEX(Einstellungen!$J$5:$X$23,MATCH($B15,Einstellungen!$J$5:$J$23,1),2),VLOOKUP($B15,Einstellungen!$J$5:$X$23,AA$2,1),""),"")),"")</f>
        <v>0</v>
      </c>
    </row>
    <row r="16" spans="1:28" x14ac:dyDescent="0.25">
      <c r="A16" s="53">
        <f t="shared" si="0"/>
        <v>46125</v>
      </c>
      <c r="B16" s="88">
        <f t="shared" si="1"/>
        <v>46125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1</v>
      </c>
      <c r="S16">
        <f t="shared" si="3"/>
        <v>0</v>
      </c>
      <c r="T16" t="str">
        <f t="shared" si="4"/>
        <v>Mo</v>
      </c>
      <c r="U16" s="124">
        <f>IF($T16=U$3,IF(OR($Q16&lt;&gt;"",$R16&gt;7),"",IFERROR(IF($B16&lt;=INDEX(Einstellungen!$J$5:$X$23,MATCH($B16,Einstellungen!$J$5:$J$23,1),2),VLOOKUP($B16,Einstellungen!$J$5:$X$23,U$2,1),""),"")),"")</f>
        <v>8</v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46126</v>
      </c>
      <c r="B17" s="88">
        <f t="shared" si="1"/>
        <v>46126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2</v>
      </c>
      <c r="S17">
        <f t="shared" si="3"/>
        <v>0</v>
      </c>
      <c r="T17" t="str">
        <f t="shared" si="4"/>
        <v>Di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>
        <f>IF($T17=V$3,IF(OR($Q17&lt;&gt;"",$R17&gt;7),"",IFERROR(IF($B17&lt;=INDEX(Einstellungen!$J$5:$X$23,MATCH($B17,Einstellungen!$J$5:$J$23,1),2),VLOOKUP($B17,Einstellungen!$J$5:$X$23,V$2,1),""),"")),"")</f>
        <v>8</v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46127</v>
      </c>
      <c r="B18" s="88">
        <f t="shared" si="1"/>
        <v>46127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3</v>
      </c>
      <c r="S18">
        <f t="shared" si="3"/>
        <v>0</v>
      </c>
      <c r="T18" t="str">
        <f t="shared" si="4"/>
        <v>Mi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>
        <f>IF($T18=W$3,IF(OR($Q18&lt;&gt;"",$R18&gt;7),"",IFERROR(IF($B18&lt;=INDEX(Einstellungen!$J$5:$X$23,MATCH($B18,Einstellungen!$J$5:$J$23,1),2),VLOOKUP($B18,Einstellungen!$J$5:$X$23,W$2,1),""),"")),"")</f>
        <v>8</v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46128</v>
      </c>
      <c r="B19" s="88">
        <f t="shared" si="1"/>
        <v>46128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4</v>
      </c>
      <c r="S19">
        <f t="shared" si="3"/>
        <v>0</v>
      </c>
      <c r="T19" t="str">
        <f t="shared" si="4"/>
        <v>Do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>
        <f>IF($T19=X$3,IF(OR($Q19&lt;&gt;"",$R19&gt;7),"",IFERROR(IF($B19&lt;=INDEX(Einstellungen!$J$5:$X$23,MATCH($B19,Einstellungen!$J$5:$J$23,1),2),VLOOKUP($B19,Einstellungen!$J$5:$X$23,X$2,1),""),"")),"")</f>
        <v>8</v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46129</v>
      </c>
      <c r="B20" s="88">
        <f t="shared" si="1"/>
        <v>46129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5</v>
      </c>
      <c r="S20">
        <f t="shared" si="3"/>
        <v>0</v>
      </c>
      <c r="T20" t="str">
        <f t="shared" si="4"/>
        <v>Fr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>
        <f>IF($T20=Y$3,IF(OR($Q20&lt;&gt;"",$R20&gt;7),"",IFERROR(IF($B20&lt;=INDEX(Einstellungen!$J$5:$X$23,MATCH($B20,Einstellungen!$J$5:$J$23,1),2),VLOOKUP($B20,Einstellungen!$J$5:$X$23,Y$2,1),""),"")),"")</f>
        <v>8</v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46130</v>
      </c>
      <c r="B21" s="88">
        <f t="shared" si="1"/>
        <v>46130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0</v>
      </c>
      <c r="Q21" s="103" t="str">
        <f>IFERROR(VLOOKUP($B21,Einstellungen!$A$5:$B$25,2,FALSE),"")</f>
        <v/>
      </c>
      <c r="R21">
        <f t="shared" si="2"/>
        <v>6</v>
      </c>
      <c r="S21">
        <f t="shared" si="3"/>
        <v>0</v>
      </c>
      <c r="T21" t="str">
        <f t="shared" si="4"/>
        <v>Sa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>
        <f>IF($T21=Z$3,IF(OR($Q21&lt;&gt;"",$R21&gt;7),"",IFERROR(IF($B21&lt;=INDEX(Einstellungen!$J$5:$X$23,MATCH($B21,Einstellungen!$J$5:$J$23,1),2),VLOOKUP($B21,Einstellungen!$J$5:$X$23,Z$2,1),""),"")),"")</f>
        <v>0</v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46131</v>
      </c>
      <c r="B22" s="88">
        <f t="shared" si="1"/>
        <v>46131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0</v>
      </c>
      <c r="Q22" s="103" t="str">
        <f>IFERROR(VLOOKUP($B22,Einstellungen!$A$5:$B$25,2,FALSE),"")</f>
        <v/>
      </c>
      <c r="R22">
        <f t="shared" si="2"/>
        <v>7</v>
      </c>
      <c r="S22">
        <f t="shared" si="3"/>
        <v>0</v>
      </c>
      <c r="T22" t="str">
        <f t="shared" si="4"/>
        <v>So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>
        <f>IF($T22=AA$3,IF(OR($Q22&lt;&gt;"",$R22&gt;7),"",IFERROR(IF($B22&lt;=INDEX(Einstellungen!$J$5:$X$23,MATCH($B22,Einstellungen!$J$5:$J$23,1),2),VLOOKUP($B22,Einstellungen!$J$5:$X$23,AA$2,1),""),"")),"")</f>
        <v>0</v>
      </c>
    </row>
    <row r="23" spans="1:27" x14ac:dyDescent="0.25">
      <c r="A23" s="53">
        <f t="shared" si="0"/>
        <v>46132</v>
      </c>
      <c r="B23" s="88">
        <f t="shared" si="1"/>
        <v>46132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1</v>
      </c>
      <c r="S23">
        <f t="shared" si="3"/>
        <v>0</v>
      </c>
      <c r="T23" t="str">
        <f t="shared" si="4"/>
        <v>Mo</v>
      </c>
      <c r="U23" s="124">
        <f>IF($T23=U$3,IF(OR($Q23&lt;&gt;"",$R23&gt;7),"",IFERROR(IF($B23&lt;=INDEX(Einstellungen!$J$5:$X$23,MATCH($B23,Einstellungen!$J$5:$J$23,1),2),VLOOKUP($B23,Einstellungen!$J$5:$X$23,U$2,1),""),"")),"")</f>
        <v>8</v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46133</v>
      </c>
      <c r="B24" s="88">
        <f t="shared" si="1"/>
        <v>46133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2</v>
      </c>
      <c r="S24">
        <f t="shared" si="3"/>
        <v>0</v>
      </c>
      <c r="T24" t="str">
        <f t="shared" si="4"/>
        <v>Di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>
        <f>IF($T24=V$3,IF(OR($Q24&lt;&gt;"",$R24&gt;7),"",IFERROR(IF($B24&lt;=INDEX(Einstellungen!$J$5:$X$23,MATCH($B24,Einstellungen!$J$5:$J$23,1),2),VLOOKUP($B24,Einstellungen!$J$5:$X$23,V$2,1),""),"")),"")</f>
        <v>8</v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46134</v>
      </c>
      <c r="B25" s="88">
        <f t="shared" si="1"/>
        <v>46134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3</v>
      </c>
      <c r="S25">
        <f t="shared" si="3"/>
        <v>0</v>
      </c>
      <c r="T25" t="str">
        <f t="shared" si="4"/>
        <v>Mi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>
        <f>IF($T25=W$3,IF(OR($Q25&lt;&gt;"",$R25&gt;7),"",IFERROR(IF($B25&lt;=INDEX(Einstellungen!$J$5:$X$23,MATCH($B25,Einstellungen!$J$5:$J$23,1),2),VLOOKUP($B25,Einstellungen!$J$5:$X$23,W$2,1),""),"")),"")</f>
        <v>8</v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46135</v>
      </c>
      <c r="B26" s="88">
        <f t="shared" si="1"/>
        <v>46135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4</v>
      </c>
      <c r="S26">
        <f t="shared" si="3"/>
        <v>0</v>
      </c>
      <c r="T26" t="str">
        <f t="shared" si="4"/>
        <v>Do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>
        <f>IF($T26=X$3,IF(OR($Q26&lt;&gt;"",$R26&gt;7),"",IFERROR(IF($B26&lt;=INDEX(Einstellungen!$J$5:$X$23,MATCH($B26,Einstellungen!$J$5:$J$23,1),2),VLOOKUP($B26,Einstellungen!$J$5:$X$23,X$2,1),""),"")),"")</f>
        <v>8</v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46136</v>
      </c>
      <c r="B27" s="88">
        <f t="shared" si="1"/>
        <v>46136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5</v>
      </c>
      <c r="S27">
        <f t="shared" si="3"/>
        <v>0</v>
      </c>
      <c r="T27" t="str">
        <f t="shared" si="4"/>
        <v>Fr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>
        <f>IF($T27=Y$3,IF(OR($Q27&lt;&gt;"",$R27&gt;7),"",IFERROR(IF($B27&lt;=INDEX(Einstellungen!$J$5:$X$23,MATCH($B27,Einstellungen!$J$5:$J$23,1),2),VLOOKUP($B27,Einstellungen!$J$5:$X$23,Y$2,1),""),"")),"")</f>
        <v>8</v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46137</v>
      </c>
      <c r="B28" s="88">
        <f t="shared" si="1"/>
        <v>46137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0</v>
      </c>
      <c r="Q28" s="103" t="str">
        <f>IFERROR(VLOOKUP($B28,Einstellungen!$A$5:$B$25,2,FALSE),"")</f>
        <v/>
      </c>
      <c r="R28">
        <f t="shared" si="2"/>
        <v>6</v>
      </c>
      <c r="S28">
        <f t="shared" si="3"/>
        <v>0</v>
      </c>
      <c r="T28" t="str">
        <f t="shared" si="4"/>
        <v>Sa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>
        <f>IF($T28=Z$3,IF(OR($Q28&lt;&gt;"",$R28&gt;7),"",IFERROR(IF($B28&lt;=INDEX(Einstellungen!$J$5:$X$23,MATCH($B28,Einstellungen!$J$5:$J$23,1),2),VLOOKUP($B28,Einstellungen!$J$5:$X$23,Z$2,1),""),"")),"")</f>
        <v>0</v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46138</v>
      </c>
      <c r="B29" s="88">
        <f t="shared" si="1"/>
        <v>46138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0</v>
      </c>
      <c r="Q29" s="103" t="str">
        <f>IFERROR(VLOOKUP($B29,Einstellungen!$A$5:$B$25,2,FALSE),"")</f>
        <v/>
      </c>
      <c r="R29">
        <f t="shared" si="2"/>
        <v>7</v>
      </c>
      <c r="S29">
        <f t="shared" si="3"/>
        <v>0</v>
      </c>
      <c r="T29" t="str">
        <f t="shared" si="4"/>
        <v>So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>
        <f>IF($T29=AA$3,IF(OR($Q29&lt;&gt;"",$R29&gt;7),"",IFERROR(IF($B29&lt;=INDEX(Einstellungen!$J$5:$X$23,MATCH($B29,Einstellungen!$J$5:$J$23,1),2),VLOOKUP($B29,Einstellungen!$J$5:$X$23,AA$2,1),""),"")),"")</f>
        <v>0</v>
      </c>
    </row>
    <row r="30" spans="1:27" x14ac:dyDescent="0.25">
      <c r="A30" s="53">
        <f t="shared" si="0"/>
        <v>46139</v>
      </c>
      <c r="B30" s="88">
        <f t="shared" si="1"/>
        <v>46139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1</v>
      </c>
      <c r="S30">
        <f t="shared" si="3"/>
        <v>0</v>
      </c>
      <c r="T30" t="str">
        <f t="shared" si="4"/>
        <v>Mo</v>
      </c>
      <c r="U30" s="124">
        <f>IF($T30=U$3,IF(OR($Q30&lt;&gt;"",$R30&gt;7),"",IFERROR(IF($B30&lt;=INDEX(Einstellungen!$J$5:$X$23,MATCH($B30,Einstellungen!$J$5:$J$23,1),2),VLOOKUP($B30,Einstellungen!$J$5:$X$23,U$2,1),""),"")),"")</f>
        <v>8</v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46140</v>
      </c>
      <c r="B31" s="88">
        <f t="shared" si="1"/>
        <v>46140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2</v>
      </c>
      <c r="S31">
        <f t="shared" si="3"/>
        <v>0</v>
      </c>
      <c r="T31" t="str">
        <f t="shared" si="4"/>
        <v>Di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>
        <f>IF($T31=V$3,IF(OR($Q31&lt;&gt;"",$R31&gt;7),"",IFERROR(IF($B31&lt;=INDEX(Einstellungen!$J$5:$X$23,MATCH($B31,Einstellungen!$J$5:$J$23,1),2),VLOOKUP($B31,Einstellungen!$J$5:$X$23,V$2,1),""),"")),"")</f>
        <v>8</v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46141</v>
      </c>
      <c r="B32" s="88">
        <f t="shared" si="1"/>
        <v>46141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3</v>
      </c>
      <c r="S32">
        <f t="shared" si="3"/>
        <v>0</v>
      </c>
      <c r="T32" t="str">
        <f t="shared" si="4"/>
        <v>Mi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>
        <f>IF($T32=W$3,IF(OR($Q32&lt;&gt;"",$R32&gt;7),"",IFERROR(IF($B32&lt;=INDEX(Einstellungen!$J$5:$X$23,MATCH($B32,Einstellungen!$J$5:$J$23,1),2),VLOOKUP($B32,Einstellungen!$J$5:$X$23,W$2,1),""),"")),"")</f>
        <v>8</v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46142</v>
      </c>
      <c r="B33" s="88">
        <f t="shared" si="1"/>
        <v>46142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4</v>
      </c>
      <c r="S33">
        <f t="shared" si="3"/>
        <v>0</v>
      </c>
      <c r="T33" t="str">
        <f t="shared" si="4"/>
        <v>Do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>
        <f>IF($T33=X$3,IF(OR($Q33&lt;&gt;"",$R33&gt;7),"",IFERROR(IF($B33&lt;=INDEX(Einstellungen!$J$5:$X$23,MATCH($B33,Einstellungen!$J$5:$J$23,1),2),VLOOKUP($B33,Einstellungen!$J$5:$X$23,X$2,1),""),"")),"")</f>
        <v>8</v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 t="str">
        <f t="shared" si="0"/>
        <v/>
      </c>
      <c r="B34" s="88" t="str">
        <f t="shared" si="1"/>
        <v/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 t="str">
        <f t="shared" si="2"/>
        <v/>
      </c>
      <c r="S34">
        <f t="shared" si="3"/>
        <v>0</v>
      </c>
      <c r="T34" t="str">
        <f t="shared" si="4"/>
        <v/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24</v>
      </c>
      <c r="V35" s="10">
        <f t="shared" ref="V35:AA35" si="8">SUM(V4:V34)</f>
        <v>32</v>
      </c>
      <c r="W35" s="10">
        <f t="shared" si="8"/>
        <v>40</v>
      </c>
      <c r="X35" s="10">
        <f t="shared" si="8"/>
        <v>40</v>
      </c>
      <c r="Y35" s="10">
        <f t="shared" si="8"/>
        <v>24</v>
      </c>
      <c r="Z35" s="10">
        <f t="shared" si="8"/>
        <v>0</v>
      </c>
      <c r="AA35" s="10">
        <f t="shared" si="8"/>
        <v>0</v>
      </c>
      <c r="AB35" s="10">
        <f>SUM(U35:AA35)</f>
        <v>160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Jahresstunden!C13</f>
        <v>160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-160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März!F40 - März!F41</f>
        <v>-496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-656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-656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März!F45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28" activePane="bottomLeft" state="frozenSplit"/>
      <selection pane="bottomLeft" activeCell="O39" sqref="O39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28" activePane="bottomLeft" state="frozenSplit"/>
      <selection pane="bottomLeft" activeCell="O39" sqref="O39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28" activePane="bottomLeft" state="frozenSplit"/>
      <selection pane="bottomLeft" activeCell="O39" sqref="O39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7" priority="1">
      <formula>COUNTIF(Feiertage,$A4)=1</formula>
    </cfRule>
    <cfRule type="expression" dxfId="16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4257812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7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Jan!A2+4</f>
        <v>5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46143</v>
      </c>
      <c r="B4" s="88">
        <f t="shared" ref="B4:B34" si="1">IF(DATE($D$1,$A$2,ROW()-3)&lt;=DATE(YEAR(DATE($D$1,$A$2,1)),MONTH(DATE($D$1,$A$2,1))+1,0),DATE($D$1,$A$2,ROW()-3),"")</f>
        <v>46143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Tag der Arbeit</v>
      </c>
      <c r="P4" s="45">
        <f>SUM(U4:AA4)</f>
        <v>0</v>
      </c>
      <c r="Q4" s="103" t="str">
        <f>IFERROR(VLOOKUP($B4,Einstellungen!$A$5:$B$25,2,FALSE),"")</f>
        <v>Tag der Arbeit</v>
      </c>
      <c r="R4">
        <f t="shared" ref="R4:R34" si="2">IFERROR(WEEKDAY(B4,2),"")</f>
        <v>5</v>
      </c>
      <c r="S4">
        <f t="shared" ref="S4:S34" si="3">IF(N4&lt;&gt;"",P4,0)</f>
        <v>0</v>
      </c>
      <c r="T4" t="str">
        <f t="shared" ref="T4:T34" si="4">TEXT(A4,"TTT")</f>
        <v>Fr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46144</v>
      </c>
      <c r="B5" s="88">
        <f t="shared" si="1"/>
        <v>46144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0</v>
      </c>
      <c r="Q5" s="103" t="str">
        <f>IFERROR(VLOOKUP($B5,Einstellungen!$A$5:$B$25,2,FALSE),"")</f>
        <v/>
      </c>
      <c r="R5">
        <f t="shared" si="2"/>
        <v>6</v>
      </c>
      <c r="S5">
        <f t="shared" si="3"/>
        <v>0</v>
      </c>
      <c r="T5" t="str">
        <f t="shared" si="4"/>
        <v>Sa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>
        <f>IF($T5=Z$3,IF(OR($Q5&lt;&gt;"",$R5&gt;7),"",IFERROR(IF($B5&lt;=INDEX(Einstellungen!$J$5:$X$23,MATCH($B5,Einstellungen!$J$5:$J$23,1),2),VLOOKUP($B5,Einstellungen!$J$5:$X$23,Z$2,1),""),"")),"")</f>
        <v>0</v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46145</v>
      </c>
      <c r="B6" s="88">
        <f t="shared" si="1"/>
        <v>46145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/>
      </c>
      <c r="P6" s="45">
        <f t="shared" si="7"/>
        <v>0</v>
      </c>
      <c r="Q6" s="103" t="str">
        <f>IFERROR(VLOOKUP($B6,Einstellungen!$A$5:$B$25,2,FALSE),"")</f>
        <v/>
      </c>
      <c r="R6">
        <f t="shared" si="2"/>
        <v>7</v>
      </c>
      <c r="S6">
        <f t="shared" si="3"/>
        <v>0</v>
      </c>
      <c r="T6" t="str">
        <f t="shared" si="4"/>
        <v>So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>
        <f>IF($T6=AA$3,IF(OR($Q6&lt;&gt;"",$R6&gt;7),"",IFERROR(IF($B6&lt;=INDEX(Einstellungen!$J$5:$X$23,MATCH($B6,Einstellungen!$J$5:$J$23,1),2),VLOOKUP($B6,Einstellungen!$J$5:$X$23,AA$2,1),""),"")),"")</f>
        <v>0</v>
      </c>
    </row>
    <row r="7" spans="1:28" x14ac:dyDescent="0.25">
      <c r="A7" s="53">
        <f t="shared" si="0"/>
        <v>46146</v>
      </c>
      <c r="B7" s="88">
        <f t="shared" si="1"/>
        <v>46146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8</v>
      </c>
      <c r="Q7" s="103" t="str">
        <f>IFERROR(VLOOKUP($B7,Einstellungen!$A$5:$B$25,2,FALSE),"")</f>
        <v/>
      </c>
      <c r="R7">
        <f t="shared" si="2"/>
        <v>1</v>
      </c>
      <c r="S7">
        <f t="shared" si="3"/>
        <v>0</v>
      </c>
      <c r="T7" t="str">
        <f t="shared" si="4"/>
        <v>Mo</v>
      </c>
      <c r="U7" s="124">
        <f>IF($T7=U$3,IF(OR($Q7&lt;&gt;"",$R7&gt;7),"",IFERROR(IF($B7&lt;=INDEX(Einstellungen!$J$5:$X$23,MATCH($B7,Einstellungen!$J$5:$J$23,1),2),VLOOKUP($B7,Einstellungen!$J$5:$X$23,U$2,1),""),"")),"")</f>
        <v>8</v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46147</v>
      </c>
      <c r="B8" s="88">
        <f t="shared" si="1"/>
        <v>46147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2</v>
      </c>
      <c r="S8">
        <f t="shared" si="3"/>
        <v>0</v>
      </c>
      <c r="T8" t="str">
        <f t="shared" si="4"/>
        <v>Di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>
        <f>IF($T8=V$3,IF(OR($Q8&lt;&gt;"",$R8&gt;7),"",IFERROR(IF($B8&lt;=INDEX(Einstellungen!$J$5:$X$23,MATCH($B8,Einstellungen!$J$5:$J$23,1),2),VLOOKUP($B8,Einstellungen!$J$5:$X$23,V$2,1),""),"")),"")</f>
        <v>8</v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46148</v>
      </c>
      <c r="B9" s="88">
        <f t="shared" si="1"/>
        <v>46148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3</v>
      </c>
      <c r="S9">
        <f t="shared" si="3"/>
        <v>0</v>
      </c>
      <c r="T9" t="str">
        <f t="shared" si="4"/>
        <v>Mi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>
        <f>IF($T9=W$3,IF(OR($Q9&lt;&gt;"",$R9&gt;7),"",IFERROR(IF($B9&lt;=INDEX(Einstellungen!$J$5:$X$23,MATCH($B9,Einstellungen!$J$5:$J$23,1),2),VLOOKUP($B9,Einstellungen!$J$5:$X$23,W$2,1),""),"")),"")</f>
        <v>8</v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46149</v>
      </c>
      <c r="B10" s="88">
        <f t="shared" si="1"/>
        <v>46149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4</v>
      </c>
      <c r="S10">
        <f t="shared" si="3"/>
        <v>0</v>
      </c>
      <c r="T10" t="str">
        <f t="shared" si="4"/>
        <v>Do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>
        <f>IF($T10=X$3,IF(OR($Q10&lt;&gt;"",$R10&gt;7),"",IFERROR(IF($B10&lt;=INDEX(Einstellungen!$J$5:$X$23,MATCH($B10,Einstellungen!$J$5:$J$23,1),2),VLOOKUP($B10,Einstellungen!$J$5:$X$23,X$2,1),""),"")),"")</f>
        <v>8</v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46150</v>
      </c>
      <c r="B11" s="88">
        <f t="shared" si="1"/>
        <v>46150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5</v>
      </c>
      <c r="S11">
        <f t="shared" si="3"/>
        <v>0</v>
      </c>
      <c r="T11" t="str">
        <f t="shared" si="4"/>
        <v>Fr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>
        <f>IF($T11=Y$3,IF(OR($Q11&lt;&gt;"",$R11&gt;7),"",IFERROR(IF($B11&lt;=INDEX(Einstellungen!$J$5:$X$23,MATCH($B11,Einstellungen!$J$5:$J$23,1),2),VLOOKUP($B11,Einstellungen!$J$5:$X$23,Y$2,1),""),"")),"")</f>
        <v>8</v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46151</v>
      </c>
      <c r="B12" s="88">
        <f t="shared" si="1"/>
        <v>46151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0</v>
      </c>
      <c r="Q12" s="103" t="str">
        <f>IFERROR(VLOOKUP($B12,Einstellungen!$A$5:$B$25,2,FALSE),"")</f>
        <v/>
      </c>
      <c r="R12">
        <f t="shared" si="2"/>
        <v>6</v>
      </c>
      <c r="S12">
        <f t="shared" si="3"/>
        <v>0</v>
      </c>
      <c r="T12" t="str">
        <f t="shared" si="4"/>
        <v>Sa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>
        <f>IF($T12=Z$3,IF(OR($Q12&lt;&gt;"",$R12&gt;7),"",IFERROR(IF($B12&lt;=INDEX(Einstellungen!$J$5:$X$23,MATCH($B12,Einstellungen!$J$5:$J$23,1),2),VLOOKUP($B12,Einstellungen!$J$5:$X$23,Z$2,1),""),"")),"")</f>
        <v>0</v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46152</v>
      </c>
      <c r="B13" s="88">
        <f t="shared" si="1"/>
        <v>46152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0</v>
      </c>
      <c r="Q13" s="103" t="str">
        <f>IFERROR(VLOOKUP($B13,Einstellungen!$A$5:$B$25,2,FALSE),"")</f>
        <v/>
      </c>
      <c r="R13">
        <f t="shared" si="2"/>
        <v>7</v>
      </c>
      <c r="S13">
        <f t="shared" si="3"/>
        <v>0</v>
      </c>
      <c r="T13" t="str">
        <f t="shared" si="4"/>
        <v>So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>
        <f>IF($T13=AA$3,IF(OR($Q13&lt;&gt;"",$R13&gt;7),"",IFERROR(IF($B13&lt;=INDEX(Einstellungen!$J$5:$X$23,MATCH($B13,Einstellungen!$J$5:$J$23,1),2),VLOOKUP($B13,Einstellungen!$J$5:$X$23,AA$2,1),""),"")),"")</f>
        <v>0</v>
      </c>
    </row>
    <row r="14" spans="1:28" x14ac:dyDescent="0.25">
      <c r="A14" s="53">
        <f t="shared" si="0"/>
        <v>46153</v>
      </c>
      <c r="B14" s="88">
        <f t="shared" si="1"/>
        <v>46153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1</v>
      </c>
      <c r="S14">
        <f t="shared" si="3"/>
        <v>0</v>
      </c>
      <c r="T14" t="str">
        <f t="shared" si="4"/>
        <v>Mo</v>
      </c>
      <c r="U14" s="124">
        <f>IF($T14=U$3,IF(OR($Q14&lt;&gt;"",$R14&gt;7),"",IFERROR(IF($B14&lt;=INDEX(Einstellungen!$J$5:$X$23,MATCH($B14,Einstellungen!$J$5:$J$23,1),2),VLOOKUP($B14,Einstellungen!$J$5:$X$23,U$2,1),""),"")),"")</f>
        <v>8</v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46154</v>
      </c>
      <c r="B15" s="88">
        <f t="shared" si="1"/>
        <v>46154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2</v>
      </c>
      <c r="S15">
        <f t="shared" si="3"/>
        <v>0</v>
      </c>
      <c r="T15" t="str">
        <f t="shared" si="4"/>
        <v>Di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>
        <f>IF($T15=V$3,IF(OR($Q15&lt;&gt;"",$R15&gt;7),"",IFERROR(IF($B15&lt;=INDEX(Einstellungen!$J$5:$X$23,MATCH($B15,Einstellungen!$J$5:$J$23,1),2),VLOOKUP($B15,Einstellungen!$J$5:$X$23,V$2,1),""),"")),"")</f>
        <v>8</v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46155</v>
      </c>
      <c r="B16" s="88">
        <f t="shared" si="1"/>
        <v>46155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3</v>
      </c>
      <c r="S16">
        <f t="shared" si="3"/>
        <v>0</v>
      </c>
      <c r="T16" t="str">
        <f t="shared" si="4"/>
        <v>Mi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>
        <f>IF($T16=W$3,IF(OR($Q16&lt;&gt;"",$R16&gt;7),"",IFERROR(IF($B16&lt;=INDEX(Einstellungen!$J$5:$X$23,MATCH($B16,Einstellungen!$J$5:$J$23,1),2),VLOOKUP($B16,Einstellungen!$J$5:$X$23,W$2,1),""),"")),"")</f>
        <v>8</v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46156</v>
      </c>
      <c r="B17" s="88">
        <f t="shared" si="1"/>
        <v>46156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>Chr. Himmelfahrt</v>
      </c>
      <c r="P17" s="45">
        <f t="shared" si="7"/>
        <v>0</v>
      </c>
      <c r="Q17" s="103" t="str">
        <f>IFERROR(VLOOKUP($B17,Einstellungen!$A$5:$B$25,2,FALSE),"")</f>
        <v>Chr. Himmelfahrt</v>
      </c>
      <c r="R17">
        <f t="shared" si="2"/>
        <v>4</v>
      </c>
      <c r="S17">
        <f t="shared" si="3"/>
        <v>0</v>
      </c>
      <c r="T17" t="str">
        <f t="shared" si="4"/>
        <v>Do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46157</v>
      </c>
      <c r="B18" s="88">
        <f t="shared" si="1"/>
        <v>46157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5</v>
      </c>
      <c r="S18">
        <f t="shared" si="3"/>
        <v>0</v>
      </c>
      <c r="T18" t="str">
        <f t="shared" si="4"/>
        <v>Fr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>
        <f>IF($T18=Y$3,IF(OR($Q18&lt;&gt;"",$R18&gt;7),"",IFERROR(IF($B18&lt;=INDEX(Einstellungen!$J$5:$X$23,MATCH($B18,Einstellungen!$J$5:$J$23,1),2),VLOOKUP($B18,Einstellungen!$J$5:$X$23,Y$2,1),""),"")),"")</f>
        <v>8</v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46158</v>
      </c>
      <c r="B19" s="88">
        <f t="shared" si="1"/>
        <v>46158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0</v>
      </c>
      <c r="Q19" s="103" t="str">
        <f>IFERROR(VLOOKUP($B19,Einstellungen!$A$5:$B$25,2,FALSE),"")</f>
        <v/>
      </c>
      <c r="R19">
        <f t="shared" si="2"/>
        <v>6</v>
      </c>
      <c r="S19">
        <f t="shared" si="3"/>
        <v>0</v>
      </c>
      <c r="T19" t="str">
        <f t="shared" si="4"/>
        <v>Sa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>
        <f>IF($T19=Z$3,IF(OR($Q19&lt;&gt;"",$R19&gt;7),"",IFERROR(IF($B19&lt;=INDEX(Einstellungen!$J$5:$X$23,MATCH($B19,Einstellungen!$J$5:$J$23,1),2),VLOOKUP($B19,Einstellungen!$J$5:$X$23,Z$2,1),""),"")),"")</f>
        <v>0</v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46159</v>
      </c>
      <c r="B20" s="88">
        <f t="shared" si="1"/>
        <v>46159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0</v>
      </c>
      <c r="Q20" s="103" t="str">
        <f>IFERROR(VLOOKUP($B20,Einstellungen!$A$5:$B$25,2,FALSE),"")</f>
        <v/>
      </c>
      <c r="R20">
        <f t="shared" si="2"/>
        <v>7</v>
      </c>
      <c r="S20">
        <f t="shared" si="3"/>
        <v>0</v>
      </c>
      <c r="T20" t="str">
        <f t="shared" si="4"/>
        <v>So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>
        <f>IF($T20=AA$3,IF(OR($Q20&lt;&gt;"",$R20&gt;7),"",IFERROR(IF($B20&lt;=INDEX(Einstellungen!$J$5:$X$23,MATCH($B20,Einstellungen!$J$5:$J$23,1),2),VLOOKUP($B20,Einstellungen!$J$5:$X$23,AA$2,1),""),"")),"")</f>
        <v>0</v>
      </c>
    </row>
    <row r="21" spans="1:27" x14ac:dyDescent="0.25">
      <c r="A21" s="53">
        <f t="shared" si="0"/>
        <v>46160</v>
      </c>
      <c r="B21" s="88">
        <f t="shared" si="1"/>
        <v>46160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1</v>
      </c>
      <c r="S21">
        <f t="shared" si="3"/>
        <v>0</v>
      </c>
      <c r="T21" t="str">
        <f t="shared" si="4"/>
        <v>Mo</v>
      </c>
      <c r="U21" s="124">
        <f>IF($T21=U$3,IF(OR($Q21&lt;&gt;"",$R21&gt;7),"",IFERROR(IF($B21&lt;=INDEX(Einstellungen!$J$5:$X$23,MATCH($B21,Einstellungen!$J$5:$J$23,1),2),VLOOKUP($B21,Einstellungen!$J$5:$X$23,U$2,1),""),"")),"")</f>
        <v>8</v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46161</v>
      </c>
      <c r="B22" s="88">
        <f t="shared" si="1"/>
        <v>46161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2</v>
      </c>
      <c r="S22">
        <f t="shared" si="3"/>
        <v>0</v>
      </c>
      <c r="T22" t="str">
        <f t="shared" si="4"/>
        <v>Di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>
        <f>IF($T22=V$3,IF(OR($Q22&lt;&gt;"",$R22&gt;7),"",IFERROR(IF($B22&lt;=INDEX(Einstellungen!$J$5:$X$23,MATCH($B22,Einstellungen!$J$5:$J$23,1),2),VLOOKUP($B22,Einstellungen!$J$5:$X$23,V$2,1),""),"")),"")</f>
        <v>8</v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46162</v>
      </c>
      <c r="B23" s="88">
        <f t="shared" si="1"/>
        <v>46162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3</v>
      </c>
      <c r="S23">
        <f t="shared" si="3"/>
        <v>0</v>
      </c>
      <c r="T23" t="str">
        <f t="shared" si="4"/>
        <v>Mi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>
        <f>IF($T23=W$3,IF(OR($Q23&lt;&gt;"",$R23&gt;7),"",IFERROR(IF($B23&lt;=INDEX(Einstellungen!$J$5:$X$23,MATCH($B23,Einstellungen!$J$5:$J$23,1),2),VLOOKUP($B23,Einstellungen!$J$5:$X$23,W$2,1),""),"")),"")</f>
        <v>8</v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46163</v>
      </c>
      <c r="B24" s="88">
        <f t="shared" si="1"/>
        <v>46163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4</v>
      </c>
      <c r="S24">
        <f t="shared" si="3"/>
        <v>0</v>
      </c>
      <c r="T24" t="str">
        <f t="shared" si="4"/>
        <v>Do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>
        <f>IF($T24=X$3,IF(OR($Q24&lt;&gt;"",$R24&gt;7),"",IFERROR(IF($B24&lt;=INDEX(Einstellungen!$J$5:$X$23,MATCH($B24,Einstellungen!$J$5:$J$23,1),2),VLOOKUP($B24,Einstellungen!$J$5:$X$23,X$2,1),""),"")),"")</f>
        <v>8</v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46164</v>
      </c>
      <c r="B25" s="88">
        <f t="shared" si="1"/>
        <v>46164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5</v>
      </c>
      <c r="S25">
        <f t="shared" si="3"/>
        <v>0</v>
      </c>
      <c r="T25" t="str">
        <f t="shared" si="4"/>
        <v>Fr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>
        <f>IF($T25=Y$3,IF(OR($Q25&lt;&gt;"",$R25&gt;7),"",IFERROR(IF($B25&lt;=INDEX(Einstellungen!$J$5:$X$23,MATCH($B25,Einstellungen!$J$5:$J$23,1),2),VLOOKUP($B25,Einstellungen!$J$5:$X$23,Y$2,1),""),"")),"")</f>
        <v>8</v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46165</v>
      </c>
      <c r="B26" s="88">
        <f t="shared" si="1"/>
        <v>46165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0</v>
      </c>
      <c r="Q26" s="103" t="str">
        <f>IFERROR(VLOOKUP($B26,Einstellungen!$A$5:$B$25,2,FALSE),"")</f>
        <v/>
      </c>
      <c r="R26">
        <f t="shared" si="2"/>
        <v>6</v>
      </c>
      <c r="S26">
        <f t="shared" si="3"/>
        <v>0</v>
      </c>
      <c r="T26" t="str">
        <f t="shared" si="4"/>
        <v>Sa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>
        <f>IF($T26=Z$3,IF(OR($Q26&lt;&gt;"",$R26&gt;7),"",IFERROR(IF($B26&lt;=INDEX(Einstellungen!$J$5:$X$23,MATCH($B26,Einstellungen!$J$5:$J$23,1),2),VLOOKUP($B26,Einstellungen!$J$5:$X$23,Z$2,1),""),"")),"")</f>
        <v>0</v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46166</v>
      </c>
      <c r="B27" s="88">
        <f t="shared" si="1"/>
        <v>46166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>Pfingstsonntag</v>
      </c>
      <c r="P27" s="45">
        <f t="shared" si="7"/>
        <v>0</v>
      </c>
      <c r="Q27" s="103" t="str">
        <f>IFERROR(VLOOKUP($B27,Einstellungen!$A$5:$B$25,2,FALSE),"")</f>
        <v>Pfingstsonntag</v>
      </c>
      <c r="R27">
        <f t="shared" si="2"/>
        <v>7</v>
      </c>
      <c r="S27">
        <f t="shared" si="3"/>
        <v>0</v>
      </c>
      <c r="T27" t="str">
        <f t="shared" si="4"/>
        <v>So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46167</v>
      </c>
      <c r="B28" s="88">
        <f t="shared" si="1"/>
        <v>46167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>Pfingstmontag</v>
      </c>
      <c r="P28" s="45">
        <f t="shared" si="7"/>
        <v>0</v>
      </c>
      <c r="Q28" s="103" t="str">
        <f>IFERROR(VLOOKUP($B28,Einstellungen!$A$5:$B$25,2,FALSE),"")</f>
        <v>Pfingstmontag</v>
      </c>
      <c r="R28">
        <f t="shared" si="2"/>
        <v>1</v>
      </c>
      <c r="S28">
        <f t="shared" si="3"/>
        <v>0</v>
      </c>
      <c r="T28" t="str">
        <f t="shared" si="4"/>
        <v>Mo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46168</v>
      </c>
      <c r="B29" s="88">
        <f t="shared" si="1"/>
        <v>46168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>Pfingstferien</v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2</v>
      </c>
      <c r="S29">
        <f t="shared" si="3"/>
        <v>0</v>
      </c>
      <c r="T29" t="str">
        <f t="shared" si="4"/>
        <v>Di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>
        <f>IF($T29=V$3,IF(OR($Q29&lt;&gt;"",$R29&gt;7),"",IFERROR(IF($B29&lt;=INDEX(Einstellungen!$J$5:$X$23,MATCH($B29,Einstellungen!$J$5:$J$23,1),2),VLOOKUP($B29,Einstellungen!$J$5:$X$23,V$2,1),""),"")),"")</f>
        <v>8</v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46169</v>
      </c>
      <c r="B30" s="88">
        <f t="shared" si="1"/>
        <v>46169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>Pfingstferien</v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3</v>
      </c>
      <c r="S30">
        <f t="shared" si="3"/>
        <v>0</v>
      </c>
      <c r="T30" t="str">
        <f t="shared" si="4"/>
        <v>Mi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>
        <f>IF($T30=W$3,IF(OR($Q30&lt;&gt;"",$R30&gt;7),"",IFERROR(IF($B30&lt;=INDEX(Einstellungen!$J$5:$X$23,MATCH($B30,Einstellungen!$J$5:$J$23,1),2),VLOOKUP($B30,Einstellungen!$J$5:$X$23,W$2,1),""),"")),"")</f>
        <v>8</v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46170</v>
      </c>
      <c r="B31" s="88">
        <f t="shared" si="1"/>
        <v>46170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>Pfingstferien</v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4</v>
      </c>
      <c r="S31">
        <f t="shared" si="3"/>
        <v>0</v>
      </c>
      <c r="T31" t="str">
        <f t="shared" si="4"/>
        <v>Do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>
        <f>IF($T31=X$3,IF(OR($Q31&lt;&gt;"",$R31&gt;7),"",IFERROR(IF($B31&lt;=INDEX(Einstellungen!$J$5:$X$23,MATCH($B31,Einstellungen!$J$5:$J$23,1),2),VLOOKUP($B31,Einstellungen!$J$5:$X$23,X$2,1),""),"")),"")</f>
        <v>8</v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46171</v>
      </c>
      <c r="B32" s="88">
        <f t="shared" si="1"/>
        <v>46171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>Pfingstferien</v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5</v>
      </c>
      <c r="S32">
        <f t="shared" si="3"/>
        <v>0</v>
      </c>
      <c r="T32" t="str">
        <f t="shared" si="4"/>
        <v>Fr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>
        <f>IF($T32=Y$3,IF(OR($Q32&lt;&gt;"",$R32&gt;7),"",IFERROR(IF($B32&lt;=INDEX(Einstellungen!$J$5:$X$23,MATCH($B32,Einstellungen!$J$5:$J$23,1),2),VLOOKUP($B32,Einstellungen!$J$5:$X$23,Y$2,1),""),"")),"")</f>
        <v>8</v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46172</v>
      </c>
      <c r="B33" s="88">
        <f t="shared" si="1"/>
        <v>46172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>Pfingstferien</v>
      </c>
      <c r="P33" s="45">
        <f t="shared" si="7"/>
        <v>0</v>
      </c>
      <c r="Q33" s="103" t="str">
        <f>IFERROR(VLOOKUP($B33,Einstellungen!$A$5:$B$25,2,FALSE),"")</f>
        <v/>
      </c>
      <c r="R33">
        <f t="shared" si="2"/>
        <v>6</v>
      </c>
      <c r="S33">
        <f t="shared" si="3"/>
        <v>0</v>
      </c>
      <c r="T33" t="str">
        <f t="shared" si="4"/>
        <v>Sa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>
        <f>IF($T33=Z$3,IF(OR($Q33&lt;&gt;"",$R33&gt;7),"",IFERROR(IF($B33&lt;=INDEX(Einstellungen!$J$5:$X$23,MATCH($B33,Einstellungen!$J$5:$J$23,1),2),VLOOKUP($B33,Einstellungen!$J$5:$X$23,Z$2,1),""),"")),"")</f>
        <v>0</v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0"/>
        <v>46173</v>
      </c>
      <c r="B34" s="88">
        <f t="shared" si="1"/>
        <v>46173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>Pfingstferien</v>
      </c>
      <c r="P34" s="45">
        <f t="shared" si="7"/>
        <v>0</v>
      </c>
      <c r="Q34" s="103" t="str">
        <f>IFERROR(VLOOKUP($B34,Einstellungen!$A$5:$B$25,2,FALSE),"")</f>
        <v/>
      </c>
      <c r="R34">
        <f t="shared" si="2"/>
        <v>7</v>
      </c>
      <c r="S34">
        <f t="shared" si="3"/>
        <v>0</v>
      </c>
      <c r="T34" t="str">
        <f t="shared" si="4"/>
        <v>So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>
        <f>IF($T34=AA$3,IF(OR($Q34&lt;&gt;"",$R34&gt;7),"",IFERROR(IF($B34&lt;=INDEX(Einstellungen!$J$5:$X$23,MATCH($B34,Einstellungen!$J$5:$J$23,1),2),VLOOKUP($B34,Einstellungen!$J$5:$X$23,AA$2,1),""),"")),"")</f>
        <v>0</v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24</v>
      </c>
      <c r="V35" s="10">
        <f t="shared" ref="V35:AA35" si="8">SUM(V4:V34)</f>
        <v>32</v>
      </c>
      <c r="W35" s="10">
        <f t="shared" si="8"/>
        <v>32</v>
      </c>
      <c r="X35" s="10">
        <f t="shared" si="8"/>
        <v>24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144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Jahresstunden!C14</f>
        <v>144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-144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April!F40 - April!F41</f>
        <v>-656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-800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-800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April!F45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22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22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22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5" priority="1">
      <formula>COUNTIF(Feiertage,$A4)=1</formula>
    </cfRule>
    <cfRule type="expression" dxfId="14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46"/>
  <sheetViews>
    <sheetView view="pageBreakPreview" zoomScaleNormal="100" zoomScaleSheetLayoutView="100" workbookViewId="0">
      <pane ySplit="3" topLeftCell="A4" activePane="bottomLeft" state="frozenSplit"/>
      <selection activeCell="AB32" sqref="AB32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71" t="s">
        <v>38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Jan!A2+5</f>
        <v>6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46174</v>
      </c>
      <c r="B4" s="88">
        <f t="shared" ref="B4:B34" si="1">IF(DATE($D$1,$A$2,ROW()-3)&lt;=DATE(YEAR(DATE($D$1,$A$2,1)),MONTH(DATE($D$1,$A$2,1))+1,0),DATE($D$1,$A$2,ROW()-3),"")</f>
        <v>46174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>Pfingstferien</v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1</v>
      </c>
      <c r="S4">
        <f t="shared" ref="S4:S34" si="3">IF(N4&lt;&gt;"",P4,0)</f>
        <v>0</v>
      </c>
      <c r="T4" t="str">
        <f t="shared" ref="T4:T34" si="4">TEXT(A4,"TTT")</f>
        <v>Mo</v>
      </c>
      <c r="U4" s="124">
        <f>IF($T4=U$3,IF(OR($Q4&lt;&gt;"",$R4&gt;7),"",IFERROR(IF($B4&lt;=INDEX(Einstellungen!$J$5:$X$23,MATCH($B4,Einstellungen!$J$5:$J$23,1),2),VLOOKUP($B4,Einstellungen!$J$5:$X$23,U$2,1),""),"")),"")</f>
        <v>8</v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 t="str">
        <f>IF($T4=W$3,IF(OR($Q4&lt;&gt;"",$R4&gt;7),"",IFERROR(IF($B4&lt;=INDEX(Einstellungen!$J$5:$X$23,MATCH($B4,Einstellungen!$J$5:$J$23,1),2),VLOOKUP($B4,Einstellungen!$J$5:$X$23,W$2,1),""),"")),"")</f>
        <v/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46175</v>
      </c>
      <c r="B5" s="88">
        <f t="shared" si="1"/>
        <v>46175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>Pfingstferien</v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2</v>
      </c>
      <c r="S5">
        <f t="shared" si="3"/>
        <v>0</v>
      </c>
      <c r="T5" t="str">
        <f t="shared" si="4"/>
        <v>Di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>
        <f>IF($T5=V$3,IF(OR($Q5&lt;&gt;"",$R5&gt;7),"",IFERROR(IF($B5&lt;=INDEX(Einstellungen!$J$5:$X$23,MATCH($B5,Einstellungen!$J$5:$J$23,1),2),VLOOKUP($B5,Einstellungen!$J$5:$X$23,V$2,1),""),"")),"")</f>
        <v>8</v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 t="str">
        <f>IF($T5=X$3,IF(OR($Q5&lt;&gt;"",$R5&gt;7),"",IFERROR(IF($B5&lt;=INDEX(Einstellungen!$J$5:$X$23,MATCH($B5,Einstellungen!$J$5:$J$23,1),2),VLOOKUP($B5,Einstellungen!$J$5:$X$23,X$2,1),""),"")),"")</f>
        <v/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46176</v>
      </c>
      <c r="B6" s="88">
        <f t="shared" si="1"/>
        <v>46176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>Pfingstferien</v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3</v>
      </c>
      <c r="S6">
        <f t="shared" si="3"/>
        <v>0</v>
      </c>
      <c r="T6" t="str">
        <f t="shared" si="4"/>
        <v>Mi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>
        <f>IF($T6=W$3,IF(OR($Q6&lt;&gt;"",$R6&gt;7),"",IFERROR(IF($B6&lt;=INDEX(Einstellungen!$J$5:$X$23,MATCH($B6,Einstellungen!$J$5:$J$23,1),2),VLOOKUP($B6,Einstellungen!$J$5:$X$23,W$2,1),""),"")),"")</f>
        <v>8</v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 t="str">
        <f>IF($T6=Y$3,IF(OR($Q6&lt;&gt;"",$R6&gt;7),"",IFERROR(IF($B6&lt;=INDEX(Einstellungen!$J$5:$X$23,MATCH($B6,Einstellungen!$J$5:$J$23,1),2),VLOOKUP($B6,Einstellungen!$J$5:$X$23,Y$2,1),""),"")),"")</f>
        <v/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46177</v>
      </c>
      <c r="B7" s="88">
        <f t="shared" si="1"/>
        <v>46177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>Fronleichnam / Pfingstferien</v>
      </c>
      <c r="P7" s="45">
        <f t="shared" si="7"/>
        <v>0</v>
      </c>
      <c r="Q7" s="103" t="str">
        <f>IFERROR(VLOOKUP($B7,Einstellungen!$A$5:$B$25,2,FALSE),"")</f>
        <v>Fronleichnam</v>
      </c>
      <c r="R7">
        <f t="shared" si="2"/>
        <v>4</v>
      </c>
      <c r="S7">
        <f t="shared" si="3"/>
        <v>0</v>
      </c>
      <c r="T7" t="str">
        <f t="shared" si="4"/>
        <v>Do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 t="str">
        <f>IF($T7=Z$3,IF(OR($Q7&lt;&gt;"",$R7&gt;7),"",IFERROR(IF($B7&lt;=INDEX(Einstellungen!$J$5:$X$23,MATCH($B7,Einstellungen!$J$5:$J$23,1),2),VLOOKUP($B7,Einstellungen!$J$5:$X$23,Z$2,1),""),"")),"")</f>
        <v/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46178</v>
      </c>
      <c r="B8" s="88">
        <f t="shared" si="1"/>
        <v>46178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>Pfingstferien</v>
      </c>
      <c r="P8" s="45">
        <f t="shared" si="7"/>
        <v>8</v>
      </c>
      <c r="Q8" s="103" t="str">
        <f>IFERROR(VLOOKUP($B8,Einstellungen!$A$5:$B$25,2,FALSE),"")</f>
        <v/>
      </c>
      <c r="R8">
        <f t="shared" si="2"/>
        <v>5</v>
      </c>
      <c r="S8">
        <f t="shared" si="3"/>
        <v>0</v>
      </c>
      <c r="T8" t="str">
        <f t="shared" si="4"/>
        <v>Fr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>
        <f>IF($T8=Y$3,IF(OR($Q8&lt;&gt;"",$R8&gt;7),"",IFERROR(IF($B8&lt;=INDEX(Einstellungen!$J$5:$X$23,MATCH($B8,Einstellungen!$J$5:$J$23,1),2),VLOOKUP($B8,Einstellungen!$J$5:$X$23,Y$2,1),""),"")),"")</f>
        <v>8</v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 t="str">
        <f>IF($T8=AA$3,IF(OR($Q8&lt;&gt;"",$R8&gt;7),"",IFERROR(IF($B8&lt;=INDEX(Einstellungen!$J$5:$X$23,MATCH($B8,Einstellungen!$J$5:$J$23,1),2),VLOOKUP($B8,Einstellungen!$J$5:$X$23,AA$2,1),""),"")),"")</f>
        <v/>
      </c>
    </row>
    <row r="9" spans="1:28" x14ac:dyDescent="0.25">
      <c r="A9" s="53">
        <f>B9</f>
        <v>46179</v>
      </c>
      <c r="B9" s="88">
        <f t="shared" si="1"/>
        <v>46179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0</v>
      </c>
      <c r="Q9" s="103" t="str">
        <f>IFERROR(VLOOKUP($B9,Einstellungen!$A$5:$B$25,2,FALSE),"")</f>
        <v/>
      </c>
      <c r="R9">
        <f t="shared" si="2"/>
        <v>6</v>
      </c>
      <c r="S9">
        <f t="shared" si="3"/>
        <v>0</v>
      </c>
      <c r="T9" t="str">
        <f t="shared" si="4"/>
        <v>Sa</v>
      </c>
      <c r="U9" s="124" t="str">
        <f>IF($T9=U$3,IF(OR($Q9&lt;&gt;"",$R9&gt;7),"",IFERROR(IF($B9&lt;=INDEX(Einstellungen!$J$5:$X$23,MATCH($B9,Einstellungen!$J$5:$J$23,1),2),VLOOKUP($B9,Einstellungen!$J$5:$X$23,U$2,1),""),"")),"")</f>
        <v/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>
        <f>IF($T9=Z$3,IF(OR($Q9&lt;&gt;"",$R9&gt;7),"",IFERROR(IF($B9&lt;=INDEX(Einstellungen!$J$5:$X$23,MATCH($B9,Einstellungen!$J$5:$J$23,1),2),VLOOKUP($B9,Einstellungen!$J$5:$X$23,Z$2,1),""),"")),"")</f>
        <v>0</v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46180</v>
      </c>
      <c r="B10" s="88">
        <f t="shared" si="1"/>
        <v>46180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0</v>
      </c>
      <c r="Q10" s="103" t="str">
        <f>IFERROR(VLOOKUP($B10,Einstellungen!$A$5:$B$25,2,FALSE),"")</f>
        <v/>
      </c>
      <c r="R10">
        <f t="shared" si="2"/>
        <v>7</v>
      </c>
      <c r="S10">
        <f t="shared" si="3"/>
        <v>0</v>
      </c>
      <c r="T10" t="str">
        <f t="shared" si="4"/>
        <v>So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 t="str">
        <f>IF($T10=V$3,IF(OR($Q10&lt;&gt;"",$R10&gt;7),"",IFERROR(IF($B10&lt;=INDEX(Einstellungen!$J$5:$X$23,MATCH($B10,Einstellungen!$J$5:$J$23,1),2),VLOOKUP($B10,Einstellungen!$J$5:$X$23,V$2,1),""),"")),"")</f>
        <v/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>
        <f>IF($T10=AA$3,IF(OR($Q10&lt;&gt;"",$R10&gt;7),"",IFERROR(IF($B10&lt;=INDEX(Einstellungen!$J$5:$X$23,MATCH($B10,Einstellungen!$J$5:$J$23,1),2),VLOOKUP($B10,Einstellungen!$J$5:$X$23,AA$2,1),""),"")),"")</f>
        <v>0</v>
      </c>
    </row>
    <row r="11" spans="1:28" x14ac:dyDescent="0.25">
      <c r="A11" s="53">
        <f t="shared" si="0"/>
        <v>46181</v>
      </c>
      <c r="B11" s="88">
        <f t="shared" si="1"/>
        <v>46181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1</v>
      </c>
      <c r="S11">
        <f t="shared" si="3"/>
        <v>0</v>
      </c>
      <c r="T11" t="str">
        <f t="shared" si="4"/>
        <v>Mo</v>
      </c>
      <c r="U11" s="124">
        <f>IF($T11=U$3,IF(OR($Q11&lt;&gt;"",$R11&gt;7),"",IFERROR(IF($B11&lt;=INDEX(Einstellungen!$J$5:$X$23,MATCH($B11,Einstellungen!$J$5:$J$23,1),2),VLOOKUP($B11,Einstellungen!$J$5:$X$23,U$2,1),""),"")),"")</f>
        <v>8</v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 t="str">
        <f>IF($T11=W$3,IF(OR($Q11&lt;&gt;"",$R11&gt;7),"",IFERROR(IF($B11&lt;=INDEX(Einstellungen!$J$5:$X$23,MATCH($B11,Einstellungen!$J$5:$J$23,1),2),VLOOKUP($B11,Einstellungen!$J$5:$X$23,W$2,1),""),"")),"")</f>
        <v/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46182</v>
      </c>
      <c r="B12" s="88">
        <f t="shared" si="1"/>
        <v>46182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2</v>
      </c>
      <c r="S12">
        <f t="shared" si="3"/>
        <v>0</v>
      </c>
      <c r="T12" t="str">
        <f t="shared" si="4"/>
        <v>Di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>
        <f>IF($T12=V$3,IF(OR($Q12&lt;&gt;"",$R12&gt;7),"",IFERROR(IF($B12&lt;=INDEX(Einstellungen!$J$5:$X$23,MATCH($B12,Einstellungen!$J$5:$J$23,1),2),VLOOKUP($B12,Einstellungen!$J$5:$X$23,V$2,1),""),"")),"")</f>
        <v>8</v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 t="str">
        <f>IF($T12=X$3,IF(OR($Q12&lt;&gt;"",$R12&gt;7),"",IFERROR(IF($B12&lt;=INDEX(Einstellungen!$J$5:$X$23,MATCH($B12,Einstellungen!$J$5:$J$23,1),2),VLOOKUP($B12,Einstellungen!$J$5:$X$23,X$2,1),""),"")),"")</f>
        <v/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46183</v>
      </c>
      <c r="B13" s="88">
        <f t="shared" si="1"/>
        <v>46183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3</v>
      </c>
      <c r="S13">
        <f t="shared" si="3"/>
        <v>0</v>
      </c>
      <c r="T13" t="str">
        <f t="shared" si="4"/>
        <v>Mi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>
        <f>IF($T13=W$3,IF(OR($Q13&lt;&gt;"",$R13&gt;7),"",IFERROR(IF($B13&lt;=INDEX(Einstellungen!$J$5:$X$23,MATCH($B13,Einstellungen!$J$5:$J$23,1),2),VLOOKUP($B13,Einstellungen!$J$5:$X$23,W$2,1),""),"")),"")</f>
        <v>8</v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 t="str">
        <f>IF($T13=Y$3,IF(OR($Q13&lt;&gt;"",$R13&gt;7),"",IFERROR(IF($B13&lt;=INDEX(Einstellungen!$J$5:$X$23,MATCH($B13,Einstellungen!$J$5:$J$23,1),2),VLOOKUP($B13,Einstellungen!$J$5:$X$23,Y$2,1),""),"")),"")</f>
        <v/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46184</v>
      </c>
      <c r="B14" s="88">
        <f t="shared" si="1"/>
        <v>46184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8</v>
      </c>
      <c r="Q14" s="103" t="str">
        <f>IFERROR(VLOOKUP($B14,Einstellungen!$A$5:$B$25,2,FALSE),"")</f>
        <v/>
      </c>
      <c r="R14">
        <f t="shared" si="2"/>
        <v>4</v>
      </c>
      <c r="S14">
        <f t="shared" si="3"/>
        <v>0</v>
      </c>
      <c r="T14" t="str">
        <f t="shared" si="4"/>
        <v>Do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>
        <f>IF($T14=X$3,IF(OR($Q14&lt;&gt;"",$R14&gt;7),"",IFERROR(IF($B14&lt;=INDEX(Einstellungen!$J$5:$X$23,MATCH($B14,Einstellungen!$J$5:$J$23,1),2),VLOOKUP($B14,Einstellungen!$J$5:$X$23,X$2,1),""),"")),"")</f>
        <v>8</v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 t="str">
        <f>IF($T14=Z$3,IF(OR($Q14&lt;&gt;"",$R14&gt;7),"",IFERROR(IF($B14&lt;=INDEX(Einstellungen!$J$5:$X$23,MATCH($B14,Einstellungen!$J$5:$J$23,1),2),VLOOKUP($B14,Einstellungen!$J$5:$X$23,Z$2,1),""),"")),"")</f>
        <v/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46185</v>
      </c>
      <c r="B15" s="88">
        <f t="shared" si="1"/>
        <v>46185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8</v>
      </c>
      <c r="Q15" s="103" t="str">
        <f>IFERROR(VLOOKUP($B15,Einstellungen!$A$5:$B$25,2,FALSE),"")</f>
        <v/>
      </c>
      <c r="R15">
        <f t="shared" si="2"/>
        <v>5</v>
      </c>
      <c r="S15">
        <f t="shared" si="3"/>
        <v>0</v>
      </c>
      <c r="T15" t="str">
        <f t="shared" si="4"/>
        <v>Fr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>
        <f>IF($T15=Y$3,IF(OR($Q15&lt;&gt;"",$R15&gt;7),"",IFERROR(IF($B15&lt;=INDEX(Einstellungen!$J$5:$X$23,MATCH($B15,Einstellungen!$J$5:$J$23,1),2),VLOOKUP($B15,Einstellungen!$J$5:$X$23,Y$2,1),""),"")),"")</f>
        <v>8</v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 t="str">
        <f>IF($T15=AA$3,IF(OR($Q15&lt;&gt;"",$R15&gt;7),"",IFERROR(IF($B15&lt;=INDEX(Einstellungen!$J$5:$X$23,MATCH($B15,Einstellungen!$J$5:$J$23,1),2),VLOOKUP($B15,Einstellungen!$J$5:$X$23,AA$2,1),""),"")),"")</f>
        <v/>
      </c>
    </row>
    <row r="16" spans="1:28" x14ac:dyDescent="0.25">
      <c r="A16" s="53">
        <f t="shared" si="0"/>
        <v>46186</v>
      </c>
      <c r="B16" s="88">
        <f t="shared" si="1"/>
        <v>46186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0</v>
      </c>
      <c r="Q16" s="103" t="str">
        <f>IFERROR(VLOOKUP($B16,Einstellungen!$A$5:$B$25,2,FALSE),"")</f>
        <v/>
      </c>
      <c r="R16">
        <f t="shared" si="2"/>
        <v>6</v>
      </c>
      <c r="S16">
        <f t="shared" si="3"/>
        <v>0</v>
      </c>
      <c r="T16" t="str">
        <f t="shared" si="4"/>
        <v>Sa</v>
      </c>
      <c r="U16" s="124" t="str">
        <f>IF($T16=U$3,IF(OR($Q16&lt;&gt;"",$R16&gt;7),"",IFERROR(IF($B16&lt;=INDEX(Einstellungen!$J$5:$X$23,MATCH($B16,Einstellungen!$J$5:$J$23,1),2),VLOOKUP($B16,Einstellungen!$J$5:$X$23,U$2,1),""),"")),"")</f>
        <v/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>
        <f>IF($T16=Z$3,IF(OR($Q16&lt;&gt;"",$R16&gt;7),"",IFERROR(IF($B16&lt;=INDEX(Einstellungen!$J$5:$X$23,MATCH($B16,Einstellungen!$J$5:$J$23,1),2),VLOOKUP($B16,Einstellungen!$J$5:$X$23,Z$2,1),""),"")),"")</f>
        <v>0</v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46187</v>
      </c>
      <c r="B17" s="88">
        <f t="shared" si="1"/>
        <v>46187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0</v>
      </c>
      <c r="Q17" s="103" t="str">
        <f>IFERROR(VLOOKUP($B17,Einstellungen!$A$5:$B$25,2,FALSE),"")</f>
        <v/>
      </c>
      <c r="R17">
        <f t="shared" si="2"/>
        <v>7</v>
      </c>
      <c r="S17">
        <f t="shared" si="3"/>
        <v>0</v>
      </c>
      <c r="T17" t="str">
        <f t="shared" si="4"/>
        <v>So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 t="str">
        <f>IF($T17=V$3,IF(OR($Q17&lt;&gt;"",$R17&gt;7),"",IFERROR(IF($B17&lt;=INDEX(Einstellungen!$J$5:$X$23,MATCH($B17,Einstellungen!$J$5:$J$23,1),2),VLOOKUP($B17,Einstellungen!$J$5:$X$23,V$2,1),""),"")),"")</f>
        <v/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>
        <f>IF($T17=AA$3,IF(OR($Q17&lt;&gt;"",$R17&gt;7),"",IFERROR(IF($B17&lt;=INDEX(Einstellungen!$J$5:$X$23,MATCH($B17,Einstellungen!$J$5:$J$23,1),2),VLOOKUP($B17,Einstellungen!$J$5:$X$23,AA$2,1),""),"")),"")</f>
        <v>0</v>
      </c>
    </row>
    <row r="18" spans="1:27" x14ac:dyDescent="0.25">
      <c r="A18" s="53">
        <f t="shared" si="0"/>
        <v>46188</v>
      </c>
      <c r="B18" s="88">
        <f t="shared" si="1"/>
        <v>46188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1</v>
      </c>
      <c r="S18">
        <f t="shared" si="3"/>
        <v>0</v>
      </c>
      <c r="T18" t="str">
        <f t="shared" si="4"/>
        <v>Mo</v>
      </c>
      <c r="U18" s="124">
        <f>IF($T18=U$3,IF(OR($Q18&lt;&gt;"",$R18&gt;7),"",IFERROR(IF($B18&lt;=INDEX(Einstellungen!$J$5:$X$23,MATCH($B18,Einstellungen!$J$5:$J$23,1),2),VLOOKUP($B18,Einstellungen!$J$5:$X$23,U$2,1),""),"")),"")</f>
        <v>8</v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 t="str">
        <f>IF($T18=W$3,IF(OR($Q18&lt;&gt;"",$R18&gt;7),"",IFERROR(IF($B18&lt;=INDEX(Einstellungen!$J$5:$X$23,MATCH($B18,Einstellungen!$J$5:$J$23,1),2),VLOOKUP($B18,Einstellungen!$J$5:$X$23,W$2,1),""),"")),"")</f>
        <v/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46189</v>
      </c>
      <c r="B19" s="88">
        <f t="shared" si="1"/>
        <v>46189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2</v>
      </c>
      <c r="S19">
        <f t="shared" si="3"/>
        <v>0</v>
      </c>
      <c r="T19" t="str">
        <f t="shared" si="4"/>
        <v>Di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>
        <f>IF($T19=V$3,IF(OR($Q19&lt;&gt;"",$R19&gt;7),"",IFERROR(IF($B19&lt;=INDEX(Einstellungen!$J$5:$X$23,MATCH($B19,Einstellungen!$J$5:$J$23,1),2),VLOOKUP($B19,Einstellungen!$J$5:$X$23,V$2,1),""),"")),"")</f>
        <v>8</v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 t="str">
        <f>IF($T19=X$3,IF(OR($Q19&lt;&gt;"",$R19&gt;7),"",IFERROR(IF($B19&lt;=INDEX(Einstellungen!$J$5:$X$23,MATCH($B19,Einstellungen!$J$5:$J$23,1),2),VLOOKUP($B19,Einstellungen!$J$5:$X$23,X$2,1),""),"")),"")</f>
        <v/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46190</v>
      </c>
      <c r="B20" s="88">
        <f t="shared" si="1"/>
        <v>46190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3</v>
      </c>
      <c r="S20">
        <f t="shared" si="3"/>
        <v>0</v>
      </c>
      <c r="T20" t="str">
        <f t="shared" si="4"/>
        <v>Mi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>
        <f>IF($T20=W$3,IF(OR($Q20&lt;&gt;"",$R20&gt;7),"",IFERROR(IF($B20&lt;=INDEX(Einstellungen!$J$5:$X$23,MATCH($B20,Einstellungen!$J$5:$J$23,1),2),VLOOKUP($B20,Einstellungen!$J$5:$X$23,W$2,1),""),"")),"")</f>
        <v>8</v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 t="str">
        <f>IF($T20=Y$3,IF(OR($Q20&lt;&gt;"",$R20&gt;7),"",IFERROR(IF($B20&lt;=INDEX(Einstellungen!$J$5:$X$23,MATCH($B20,Einstellungen!$J$5:$J$23,1),2),VLOOKUP($B20,Einstellungen!$J$5:$X$23,Y$2,1),""),"")),"")</f>
        <v/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46191</v>
      </c>
      <c r="B21" s="88">
        <f t="shared" si="1"/>
        <v>46191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8</v>
      </c>
      <c r="Q21" s="103" t="str">
        <f>IFERROR(VLOOKUP($B21,Einstellungen!$A$5:$B$25,2,FALSE),"")</f>
        <v/>
      </c>
      <c r="R21">
        <f t="shared" si="2"/>
        <v>4</v>
      </c>
      <c r="S21">
        <f t="shared" si="3"/>
        <v>0</v>
      </c>
      <c r="T21" t="str">
        <f t="shared" si="4"/>
        <v>Do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>
        <f>IF($T21=X$3,IF(OR($Q21&lt;&gt;"",$R21&gt;7),"",IFERROR(IF($B21&lt;=INDEX(Einstellungen!$J$5:$X$23,MATCH($B21,Einstellungen!$J$5:$J$23,1),2),VLOOKUP($B21,Einstellungen!$J$5:$X$23,X$2,1),""),"")),"")</f>
        <v>8</v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 t="str">
        <f>IF($T21=Z$3,IF(OR($Q21&lt;&gt;"",$R21&gt;7),"",IFERROR(IF($B21&lt;=INDEX(Einstellungen!$J$5:$X$23,MATCH($B21,Einstellungen!$J$5:$J$23,1),2),VLOOKUP($B21,Einstellungen!$J$5:$X$23,Z$2,1),""),"")),"")</f>
        <v/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46192</v>
      </c>
      <c r="B22" s="88">
        <f t="shared" si="1"/>
        <v>46192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8</v>
      </c>
      <c r="Q22" s="103" t="str">
        <f>IFERROR(VLOOKUP($B22,Einstellungen!$A$5:$B$25,2,FALSE),"")</f>
        <v/>
      </c>
      <c r="R22">
        <f t="shared" si="2"/>
        <v>5</v>
      </c>
      <c r="S22">
        <f t="shared" si="3"/>
        <v>0</v>
      </c>
      <c r="T22" t="str">
        <f t="shared" si="4"/>
        <v>Fr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>
        <f>IF($T22=Y$3,IF(OR($Q22&lt;&gt;"",$R22&gt;7),"",IFERROR(IF($B22&lt;=INDEX(Einstellungen!$J$5:$X$23,MATCH($B22,Einstellungen!$J$5:$J$23,1),2),VLOOKUP($B22,Einstellungen!$J$5:$X$23,Y$2,1),""),"")),"")</f>
        <v>8</v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 t="str">
        <f>IF($T22=AA$3,IF(OR($Q22&lt;&gt;"",$R22&gt;7),"",IFERROR(IF($B22&lt;=INDEX(Einstellungen!$J$5:$X$23,MATCH($B22,Einstellungen!$J$5:$J$23,1),2),VLOOKUP($B22,Einstellungen!$J$5:$X$23,AA$2,1),""),"")),"")</f>
        <v/>
      </c>
    </row>
    <row r="23" spans="1:27" x14ac:dyDescent="0.25">
      <c r="A23" s="53">
        <f t="shared" si="0"/>
        <v>46193</v>
      </c>
      <c r="B23" s="88">
        <f t="shared" si="1"/>
        <v>46193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0</v>
      </c>
      <c r="Q23" s="103" t="str">
        <f>IFERROR(VLOOKUP($B23,Einstellungen!$A$5:$B$25,2,FALSE),"")</f>
        <v/>
      </c>
      <c r="R23">
        <f t="shared" si="2"/>
        <v>6</v>
      </c>
      <c r="S23">
        <f t="shared" si="3"/>
        <v>0</v>
      </c>
      <c r="T23" t="str">
        <f t="shared" si="4"/>
        <v>Sa</v>
      </c>
      <c r="U23" s="124" t="str">
        <f>IF($T23=U$3,IF(OR($Q23&lt;&gt;"",$R23&gt;7),"",IFERROR(IF($B23&lt;=INDEX(Einstellungen!$J$5:$X$23,MATCH($B23,Einstellungen!$J$5:$J$23,1),2),VLOOKUP($B23,Einstellungen!$J$5:$X$23,U$2,1),""),"")),"")</f>
        <v/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>
        <f>IF($T23=Z$3,IF(OR($Q23&lt;&gt;"",$R23&gt;7),"",IFERROR(IF($B23&lt;=INDEX(Einstellungen!$J$5:$X$23,MATCH($B23,Einstellungen!$J$5:$J$23,1),2),VLOOKUP($B23,Einstellungen!$J$5:$X$23,Z$2,1),""),"")),"")</f>
        <v>0</v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46194</v>
      </c>
      <c r="B24" s="88">
        <f t="shared" si="1"/>
        <v>46194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0</v>
      </c>
      <c r="Q24" s="103" t="str">
        <f>IFERROR(VLOOKUP($B24,Einstellungen!$A$5:$B$25,2,FALSE),"")</f>
        <v/>
      </c>
      <c r="R24">
        <f t="shared" si="2"/>
        <v>7</v>
      </c>
      <c r="S24">
        <f t="shared" si="3"/>
        <v>0</v>
      </c>
      <c r="T24" t="str">
        <f t="shared" si="4"/>
        <v>So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 t="str">
        <f>IF($T24=V$3,IF(OR($Q24&lt;&gt;"",$R24&gt;7),"",IFERROR(IF($B24&lt;=INDEX(Einstellungen!$J$5:$X$23,MATCH($B24,Einstellungen!$J$5:$J$23,1),2),VLOOKUP($B24,Einstellungen!$J$5:$X$23,V$2,1),""),"")),"")</f>
        <v/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>
        <f>IF($T24=AA$3,IF(OR($Q24&lt;&gt;"",$R24&gt;7),"",IFERROR(IF($B24&lt;=INDEX(Einstellungen!$J$5:$X$23,MATCH($B24,Einstellungen!$J$5:$J$23,1),2),VLOOKUP($B24,Einstellungen!$J$5:$X$23,AA$2,1),""),"")),"")</f>
        <v>0</v>
      </c>
    </row>
    <row r="25" spans="1:27" x14ac:dyDescent="0.25">
      <c r="A25" s="53">
        <f t="shared" si="0"/>
        <v>46195</v>
      </c>
      <c r="B25" s="88">
        <f t="shared" si="1"/>
        <v>46195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1</v>
      </c>
      <c r="S25">
        <f t="shared" si="3"/>
        <v>0</v>
      </c>
      <c r="T25" t="str">
        <f t="shared" si="4"/>
        <v>Mo</v>
      </c>
      <c r="U25" s="124">
        <f>IF($T25=U$3,IF(OR($Q25&lt;&gt;"",$R25&gt;7),"",IFERROR(IF($B25&lt;=INDEX(Einstellungen!$J$5:$X$23,MATCH($B25,Einstellungen!$J$5:$J$23,1),2),VLOOKUP($B25,Einstellungen!$J$5:$X$23,U$2,1),""),"")),"")</f>
        <v>8</v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 t="str">
        <f>IF($T25=W$3,IF(OR($Q25&lt;&gt;"",$R25&gt;7),"",IFERROR(IF($B25&lt;=INDEX(Einstellungen!$J$5:$X$23,MATCH($B25,Einstellungen!$J$5:$J$23,1),2),VLOOKUP($B25,Einstellungen!$J$5:$X$23,W$2,1),""),"")),"")</f>
        <v/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46196</v>
      </c>
      <c r="B26" s="88">
        <f t="shared" si="1"/>
        <v>46196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2</v>
      </c>
      <c r="S26">
        <f t="shared" si="3"/>
        <v>0</v>
      </c>
      <c r="T26" t="str">
        <f t="shared" si="4"/>
        <v>Di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>
        <f>IF($T26=V$3,IF(OR($Q26&lt;&gt;"",$R26&gt;7),"",IFERROR(IF($B26&lt;=INDEX(Einstellungen!$J$5:$X$23,MATCH($B26,Einstellungen!$J$5:$J$23,1),2),VLOOKUP($B26,Einstellungen!$J$5:$X$23,V$2,1),""),"")),"")</f>
        <v>8</v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 t="str">
        <f>IF($T26=X$3,IF(OR($Q26&lt;&gt;"",$R26&gt;7),"",IFERROR(IF($B26&lt;=INDEX(Einstellungen!$J$5:$X$23,MATCH($B26,Einstellungen!$J$5:$J$23,1),2),VLOOKUP($B26,Einstellungen!$J$5:$X$23,X$2,1),""),"")),"")</f>
        <v/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46197</v>
      </c>
      <c r="B27" s="88">
        <f t="shared" si="1"/>
        <v>46197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3</v>
      </c>
      <c r="S27">
        <f t="shared" si="3"/>
        <v>0</v>
      </c>
      <c r="T27" t="str">
        <f t="shared" si="4"/>
        <v>Mi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>
        <f>IF($T27=W$3,IF(OR($Q27&lt;&gt;"",$R27&gt;7),"",IFERROR(IF($B27&lt;=INDEX(Einstellungen!$J$5:$X$23,MATCH($B27,Einstellungen!$J$5:$J$23,1),2),VLOOKUP($B27,Einstellungen!$J$5:$X$23,W$2,1),""),"")),"")</f>
        <v>8</v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 t="str">
        <f>IF($T27=Y$3,IF(OR($Q27&lt;&gt;"",$R27&gt;7),"",IFERROR(IF($B27&lt;=INDEX(Einstellungen!$J$5:$X$23,MATCH($B27,Einstellungen!$J$5:$J$23,1),2),VLOOKUP($B27,Einstellungen!$J$5:$X$23,Y$2,1),""),"")),"")</f>
        <v/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46198</v>
      </c>
      <c r="B28" s="88">
        <f t="shared" si="1"/>
        <v>46198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8</v>
      </c>
      <c r="Q28" s="103" t="str">
        <f>IFERROR(VLOOKUP($B28,Einstellungen!$A$5:$B$25,2,FALSE),"")</f>
        <v/>
      </c>
      <c r="R28">
        <f t="shared" si="2"/>
        <v>4</v>
      </c>
      <c r="S28">
        <f t="shared" si="3"/>
        <v>0</v>
      </c>
      <c r="T28" t="str">
        <f t="shared" si="4"/>
        <v>Do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>
        <f>IF($T28=X$3,IF(OR($Q28&lt;&gt;"",$R28&gt;7),"",IFERROR(IF($B28&lt;=INDEX(Einstellungen!$J$5:$X$23,MATCH($B28,Einstellungen!$J$5:$J$23,1),2),VLOOKUP($B28,Einstellungen!$J$5:$X$23,X$2,1),""),"")),"")</f>
        <v>8</v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 t="str">
        <f>IF($T28=Z$3,IF(OR($Q28&lt;&gt;"",$R28&gt;7),"",IFERROR(IF($B28&lt;=INDEX(Einstellungen!$J$5:$X$23,MATCH($B28,Einstellungen!$J$5:$J$23,1),2),VLOOKUP($B28,Einstellungen!$J$5:$X$23,Z$2,1),""),"")),"")</f>
        <v/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46199</v>
      </c>
      <c r="B29" s="88">
        <f t="shared" si="1"/>
        <v>46199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8</v>
      </c>
      <c r="Q29" s="103" t="str">
        <f>IFERROR(VLOOKUP($B29,Einstellungen!$A$5:$B$25,2,FALSE),"")</f>
        <v/>
      </c>
      <c r="R29">
        <f t="shared" si="2"/>
        <v>5</v>
      </c>
      <c r="S29">
        <f t="shared" si="3"/>
        <v>0</v>
      </c>
      <c r="T29" t="str">
        <f t="shared" si="4"/>
        <v>Fr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>
        <f>IF($T29=Y$3,IF(OR($Q29&lt;&gt;"",$R29&gt;7),"",IFERROR(IF($B29&lt;=INDEX(Einstellungen!$J$5:$X$23,MATCH($B29,Einstellungen!$J$5:$J$23,1),2),VLOOKUP($B29,Einstellungen!$J$5:$X$23,Y$2,1),""),"")),"")</f>
        <v>8</v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 t="str">
        <f>IF($T29=AA$3,IF(OR($Q29&lt;&gt;"",$R29&gt;7),"",IFERROR(IF($B29&lt;=INDEX(Einstellungen!$J$5:$X$23,MATCH($B29,Einstellungen!$J$5:$J$23,1),2),VLOOKUP($B29,Einstellungen!$J$5:$X$23,AA$2,1),""),"")),"")</f>
        <v/>
      </c>
    </row>
    <row r="30" spans="1:27" x14ac:dyDescent="0.25">
      <c r="A30" s="53">
        <f t="shared" si="0"/>
        <v>46200</v>
      </c>
      <c r="B30" s="88">
        <f t="shared" si="1"/>
        <v>46200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0</v>
      </c>
      <c r="Q30" s="103" t="str">
        <f>IFERROR(VLOOKUP($B30,Einstellungen!$A$5:$B$25,2,FALSE),"")</f>
        <v/>
      </c>
      <c r="R30">
        <f t="shared" si="2"/>
        <v>6</v>
      </c>
      <c r="S30">
        <f t="shared" si="3"/>
        <v>0</v>
      </c>
      <c r="T30" t="str">
        <f t="shared" si="4"/>
        <v>Sa</v>
      </c>
      <c r="U30" s="124" t="str">
        <f>IF($T30=U$3,IF(OR($Q30&lt;&gt;"",$R30&gt;7),"",IFERROR(IF($B30&lt;=INDEX(Einstellungen!$J$5:$X$23,MATCH($B30,Einstellungen!$J$5:$J$23,1),2),VLOOKUP($B30,Einstellungen!$J$5:$X$23,U$2,1),""),"")),"")</f>
        <v/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>
        <f>IF($T30=Z$3,IF(OR($Q30&lt;&gt;"",$R30&gt;7),"",IFERROR(IF($B30&lt;=INDEX(Einstellungen!$J$5:$X$23,MATCH($B30,Einstellungen!$J$5:$J$23,1),2),VLOOKUP($B30,Einstellungen!$J$5:$X$23,Z$2,1),""),"")),"")</f>
        <v>0</v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46201</v>
      </c>
      <c r="B31" s="88">
        <f t="shared" si="1"/>
        <v>46201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0</v>
      </c>
      <c r="Q31" s="103" t="str">
        <f>IFERROR(VLOOKUP($B31,Einstellungen!$A$5:$B$25,2,FALSE),"")</f>
        <v/>
      </c>
      <c r="R31">
        <f t="shared" si="2"/>
        <v>7</v>
      </c>
      <c r="S31">
        <f t="shared" si="3"/>
        <v>0</v>
      </c>
      <c r="T31" t="str">
        <f t="shared" si="4"/>
        <v>So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 t="str">
        <f>IF($T31=V$3,IF(OR($Q31&lt;&gt;"",$R31&gt;7),"",IFERROR(IF($B31&lt;=INDEX(Einstellungen!$J$5:$X$23,MATCH($B31,Einstellungen!$J$5:$J$23,1),2),VLOOKUP($B31,Einstellungen!$J$5:$X$23,V$2,1),""),"")),"")</f>
        <v/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>
        <f>IF($T31=AA$3,IF(OR($Q31&lt;&gt;"",$R31&gt;7),"",IFERROR(IF($B31&lt;=INDEX(Einstellungen!$J$5:$X$23,MATCH($B31,Einstellungen!$J$5:$J$23,1),2),VLOOKUP($B31,Einstellungen!$J$5:$X$23,AA$2,1),""),"")),"")</f>
        <v>0</v>
      </c>
    </row>
    <row r="32" spans="1:27" x14ac:dyDescent="0.25">
      <c r="A32" s="53">
        <f t="shared" si="0"/>
        <v>46202</v>
      </c>
      <c r="B32" s="88">
        <f t="shared" si="1"/>
        <v>46202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1</v>
      </c>
      <c r="S32">
        <f t="shared" si="3"/>
        <v>0</v>
      </c>
      <c r="T32" t="str">
        <f t="shared" si="4"/>
        <v>Mo</v>
      </c>
      <c r="U32" s="124">
        <f>IF($T32=U$3,IF(OR($Q32&lt;&gt;"",$R32&gt;7),"",IFERROR(IF($B32&lt;=INDEX(Einstellungen!$J$5:$X$23,MATCH($B32,Einstellungen!$J$5:$J$23,1),2),VLOOKUP($B32,Einstellungen!$J$5:$X$23,U$2,1),""),"")),"")</f>
        <v>8</v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 t="str">
        <f>IF($T32=W$3,IF(OR($Q32&lt;&gt;"",$R32&gt;7),"",IFERROR(IF($B32&lt;=INDEX(Einstellungen!$J$5:$X$23,MATCH($B32,Einstellungen!$J$5:$J$23,1),2),VLOOKUP($B32,Einstellungen!$J$5:$X$23,W$2,1),""),"")),"")</f>
        <v/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46203</v>
      </c>
      <c r="B33" s="88">
        <f t="shared" si="1"/>
        <v>46203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2</v>
      </c>
      <c r="S33">
        <f t="shared" si="3"/>
        <v>0</v>
      </c>
      <c r="T33" t="str">
        <f t="shared" si="4"/>
        <v>Di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>
        <f>IF($T33=V$3,IF(OR($Q33&lt;&gt;"",$R33&gt;7),"",IFERROR(IF($B33&lt;=INDEX(Einstellungen!$J$5:$X$23,MATCH($B33,Einstellungen!$J$5:$J$23,1),2),VLOOKUP($B33,Einstellungen!$J$5:$X$23,V$2,1),""),"")),"")</f>
        <v>8</v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 t="str">
        <f>IF($T33=X$3,IF(OR($Q33&lt;&gt;"",$R33&gt;7),"",IFERROR(IF($B33&lt;=INDEX(Einstellungen!$J$5:$X$23,MATCH($B33,Einstellungen!$J$5:$J$23,1),2),VLOOKUP($B33,Einstellungen!$J$5:$X$23,X$2,1),""),"")),"")</f>
        <v/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 t="str">
        <f t="shared" si="0"/>
        <v/>
      </c>
      <c r="B34" s="88" t="str">
        <f t="shared" si="1"/>
        <v/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0</v>
      </c>
      <c r="Q34" s="103" t="str">
        <f>IFERROR(VLOOKUP($B34,Einstellungen!$A$5:$B$25,2,FALSE),"")</f>
        <v/>
      </c>
      <c r="R34" t="str">
        <f t="shared" si="2"/>
        <v/>
      </c>
      <c r="S34">
        <f t="shared" si="3"/>
        <v>0</v>
      </c>
      <c r="T34" t="str">
        <f t="shared" si="4"/>
        <v/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 t="str">
        <f>IF($T34=Y$3,IF(OR($Q34&lt;&gt;"",$R34&gt;7),"",IFERROR(IF($B34&lt;=INDEX(Einstellungen!$J$5:$X$23,MATCH($B34,Einstellungen!$J$5:$J$23,1),2),VLOOKUP($B34,Einstellungen!$J$5:$X$23,Y$2,1),""),"")),"")</f>
        <v/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40</v>
      </c>
      <c r="V35" s="10">
        <f t="shared" ref="V35:AA35" si="8">SUM(V4:V34)</f>
        <v>40</v>
      </c>
      <c r="W35" s="10">
        <f t="shared" si="8"/>
        <v>32</v>
      </c>
      <c r="X35" s="10">
        <f t="shared" si="8"/>
        <v>24</v>
      </c>
      <c r="Y35" s="10">
        <f t="shared" si="8"/>
        <v>32</v>
      </c>
      <c r="Z35" s="10">
        <f t="shared" si="8"/>
        <v>0</v>
      </c>
      <c r="AA35" s="10">
        <f t="shared" si="8"/>
        <v>0</v>
      </c>
      <c r="AB35" s="10">
        <f>SUM(U35:AA35)</f>
        <v>168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Jahresstunden!C15</f>
        <v>168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-168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Mai!F40 - Mai!F41</f>
        <v>-800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-968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-968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Mai!F45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19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3" priority="1">
      <formula>COUNTIF(Feiertage,$A4)=1</formula>
    </cfRule>
    <cfRule type="expression" dxfId="12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46"/>
  <sheetViews>
    <sheetView view="pageBreakPreview" zoomScaleNormal="100" zoomScaleSheetLayoutView="100" workbookViewId="0">
      <pane ySplit="3" topLeftCell="A28" activePane="bottomLeft" state="frozenSplit"/>
      <selection activeCell="AB32" sqref="AB32"/>
      <selection pane="bottomLeft" activeCell="F42" sqref="F42"/>
    </sheetView>
  </sheetViews>
  <sheetFormatPr baseColWidth="10" defaultColWidth="11.42578125" defaultRowHeight="15" outlineLevelCol="1" x14ac:dyDescent="0.25"/>
  <cols>
    <col min="1" max="1" width="4.42578125" style="10" customWidth="1"/>
    <col min="2" max="2" width="3.42578125" style="42" customWidth="1"/>
    <col min="3" max="5" width="7.28515625" style="42" customWidth="1"/>
    <col min="6" max="6" width="10.42578125" style="10" customWidth="1"/>
    <col min="7" max="7" width="10.42578125" style="42" customWidth="1"/>
    <col min="8" max="10" width="7.28515625" style="42" customWidth="1"/>
    <col min="11" max="12" width="10.28515625" style="42" customWidth="1"/>
    <col min="13" max="14" width="4.28515625" style="42" customWidth="1"/>
    <col min="15" max="15" width="35.7109375" style="10" customWidth="1"/>
    <col min="16" max="16" width="4" style="10" hidden="1" customWidth="1" outlineLevel="1"/>
    <col min="17" max="17" width="2.85546875" style="10" hidden="1" customWidth="1" outlineLevel="1"/>
    <col min="18" max="18" width="2" style="10" hidden="1" customWidth="1" outlineLevel="1"/>
    <col min="19" max="19" width="3.28515625" style="10" hidden="1" customWidth="1" outlineLevel="1"/>
    <col min="20" max="20" width="3.42578125" style="10" hidden="1" customWidth="1" outlineLevel="1"/>
    <col min="21" max="21" width="4.5703125" style="10" hidden="1" customWidth="1" outlineLevel="1"/>
    <col min="22" max="22" width="3.85546875" style="10" hidden="1" customWidth="1" outlineLevel="1"/>
    <col min="23" max="25" width="4.5703125" style="10" hidden="1" customWidth="1" outlineLevel="1"/>
    <col min="26" max="27" width="3.5703125" style="10" hidden="1" customWidth="1" outlineLevel="1"/>
    <col min="28" max="28" width="11.42578125" style="10" hidden="1" customWidth="1" outlineLevel="1"/>
    <col min="29" max="29" width="11.42578125" style="10" collapsed="1"/>
    <col min="30" max="16384" width="11.42578125" style="10"/>
  </cols>
  <sheetData>
    <row r="1" spans="1:28" ht="15.75" x14ac:dyDescent="0.25">
      <c r="A1" s="183" t="s">
        <v>49</v>
      </c>
      <c r="B1" s="171"/>
      <c r="C1" s="171"/>
      <c r="D1" s="84">
        <f>Einstellungen!B2</f>
        <v>2026</v>
      </c>
      <c r="E1" s="44"/>
      <c r="F1" s="18"/>
      <c r="G1" s="44"/>
      <c r="H1" s="44"/>
      <c r="I1" s="44"/>
      <c r="J1" s="44"/>
      <c r="K1" s="172" t="str">
        <f>Jahresstunden!B3</f>
        <v xml:space="preserve"> </v>
      </c>
      <c r="L1" s="172"/>
      <c r="M1" s="173"/>
      <c r="N1" s="173"/>
      <c r="O1" s="173"/>
    </row>
    <row r="2" spans="1:28" ht="15.75" thickBot="1" x14ac:dyDescent="0.3">
      <c r="A2" s="95">
        <f>Jan!A2+6</f>
        <v>7</v>
      </c>
      <c r="B2" s="40"/>
      <c r="C2" s="40"/>
      <c r="D2" s="40"/>
      <c r="E2" s="40"/>
      <c r="F2" s="9"/>
      <c r="G2" s="40"/>
      <c r="H2" s="40"/>
      <c r="I2" s="40"/>
      <c r="J2" s="40"/>
      <c r="K2" s="40"/>
      <c r="L2" s="40"/>
      <c r="M2" s="40"/>
      <c r="N2" s="40"/>
      <c r="O2" s="9"/>
      <c r="P2" s="159" t="s">
        <v>117</v>
      </c>
      <c r="Q2" s="159" t="s">
        <v>116</v>
      </c>
      <c r="R2" s="159" t="s">
        <v>115</v>
      </c>
      <c r="S2" s="159" t="s">
        <v>19</v>
      </c>
      <c r="U2" s="10">
        <v>9</v>
      </c>
      <c r="V2" s="10">
        <v>10</v>
      </c>
      <c r="W2" s="10">
        <v>11</v>
      </c>
      <c r="X2" s="10">
        <v>12</v>
      </c>
      <c r="Y2" s="10">
        <v>13</v>
      </c>
      <c r="Z2" s="10">
        <v>14</v>
      </c>
      <c r="AA2" s="10">
        <v>15</v>
      </c>
    </row>
    <row r="3" spans="1:28" s="80" customFormat="1" ht="33" customHeight="1" x14ac:dyDescent="0.25">
      <c r="A3" s="181" t="s">
        <v>24</v>
      </c>
      <c r="B3" s="182"/>
      <c r="C3" s="77" t="s">
        <v>31</v>
      </c>
      <c r="D3" s="77" t="s">
        <v>32</v>
      </c>
      <c r="E3" s="77" t="s">
        <v>25</v>
      </c>
      <c r="F3" s="77" t="s">
        <v>34</v>
      </c>
      <c r="G3" s="57" t="s">
        <v>91</v>
      </c>
      <c r="H3" s="77" t="s">
        <v>33</v>
      </c>
      <c r="I3" s="77" t="s">
        <v>32</v>
      </c>
      <c r="J3" s="77" t="s">
        <v>25</v>
      </c>
      <c r="K3" s="77" t="s">
        <v>34</v>
      </c>
      <c r="L3" s="57" t="s">
        <v>91</v>
      </c>
      <c r="M3" s="77" t="s">
        <v>26</v>
      </c>
      <c r="N3" s="77" t="s">
        <v>27</v>
      </c>
      <c r="O3" s="78" t="s">
        <v>28</v>
      </c>
      <c r="P3" s="159" t="s">
        <v>114</v>
      </c>
      <c r="Q3" s="159" t="s">
        <v>114</v>
      </c>
      <c r="R3" s="159" t="s">
        <v>114</v>
      </c>
      <c r="S3" s="159"/>
      <c r="T3" s="79"/>
      <c r="U3" s="121" t="s">
        <v>106</v>
      </c>
      <c r="V3" s="121" t="s">
        <v>107</v>
      </c>
      <c r="W3" s="121" t="s">
        <v>108</v>
      </c>
      <c r="X3" s="121" t="s">
        <v>109</v>
      </c>
      <c r="Y3" s="121" t="s">
        <v>110</v>
      </c>
      <c r="Z3" s="121" t="s">
        <v>111</v>
      </c>
      <c r="AA3" s="121" t="s">
        <v>112</v>
      </c>
      <c r="AB3" s="79"/>
    </row>
    <row r="4" spans="1:28" x14ac:dyDescent="0.25">
      <c r="A4" s="53">
        <f t="shared" ref="A4:A34" si="0">B4</f>
        <v>46204</v>
      </c>
      <c r="B4" s="88">
        <f t="shared" ref="B4:B34" si="1">IF(DATE($D$1,$A$2,ROW()-3)&lt;=DATE(YEAR(DATE($D$1,$A$2,1)),MONTH(DATE($D$1,$A$2,1))+1,0),DATE($D$1,$A$2,ROW()-3),"")</f>
        <v>46204</v>
      </c>
      <c r="C4" s="83"/>
      <c r="D4" s="83"/>
      <c r="E4" s="83"/>
      <c r="F4" s="7" t="str">
        <f>IF(G4&lt;&gt;"",0,IF(M4&lt;&gt;"",P4/2,IF(N4&lt;&gt;"",P4/2,IF(C4="","",SUM(24*(D4-C4-E4))))))</f>
        <v/>
      </c>
      <c r="G4" s="96"/>
      <c r="H4" s="82"/>
      <c r="I4" s="82"/>
      <c r="J4" s="83"/>
      <c r="K4" s="7" t="str">
        <f>IF(L4&lt;&gt;"",0,IF(M4&lt;&gt;"",P4/2,IF(N4&lt;&gt;"",P4/2,IF(H4="","",SUM(24*(I4-H4-J4))))))</f>
        <v/>
      </c>
      <c r="L4" s="96"/>
      <c r="M4" s="24"/>
      <c r="N4" s="24"/>
      <c r="O4" s="97" t="str">
        <f>CONCATENATE(IFERROR(VLOOKUP($B$4,Einstellungen!$A$5:$B$25,2,FALSE),""), IF(AND(IFERROR(VLOOKUP($B$4,Einstellungen!$A$5:$B$25,2,FALSE),"")&lt;&gt;"",IFERROR(IF($B$4&lt;=INDEX(Einstellungen!$F$5:$H$23,MATCH($B$4,Einstellungen!$F$5:$F$23,1),2),VLOOKUP($B$4,Einstellungen!$F$5:$H$23,3,1),""),"")&lt;&gt;"")," / ",""),IFERROR(IF($B$4&lt;=INDEX(Einstellungen!$F$5:$H$23,MATCH($B$4,Einstellungen!$F$5:$F$23,1),2),VLOOKUP($B$4,Einstellungen!$F$5:$H$23,3,1),""),""))</f>
        <v/>
      </c>
      <c r="P4" s="45">
        <f>SUM(U4:AA4)</f>
        <v>8</v>
      </c>
      <c r="Q4" s="103" t="str">
        <f>IFERROR(VLOOKUP($B4,Einstellungen!$A$5:$B$25,2,FALSE),"")</f>
        <v/>
      </c>
      <c r="R4">
        <f t="shared" ref="R4:R34" si="2">IFERROR(WEEKDAY(B4,2),"")</f>
        <v>3</v>
      </c>
      <c r="S4">
        <f t="shared" ref="S4:S34" si="3">IF(N4&lt;&gt;"",P4,0)</f>
        <v>0</v>
      </c>
      <c r="T4" t="str">
        <f t="shared" ref="T4:T34" si="4">TEXT(A4,"TTT")</f>
        <v>Mi</v>
      </c>
      <c r="U4" s="124" t="str">
        <f>IF($T4=U$3,IF(OR($Q4&lt;&gt;"",$R4&gt;7),"",IFERROR(IF($B4&lt;=INDEX(Einstellungen!$J$5:$X$23,MATCH($B4,Einstellungen!$J$5:$J$23,1),2),VLOOKUP($B4,Einstellungen!$J$5:$X$23,U$2,1),""),"")),"")</f>
        <v/>
      </c>
      <c r="V4" s="124" t="str">
        <f>IF($T4=V$3,IF(OR($Q4&lt;&gt;"",$R4&gt;7),"",IFERROR(IF($B4&lt;=INDEX(Einstellungen!$J$5:$X$23,MATCH($B4,Einstellungen!$J$5:$J$23,1),2),VLOOKUP($B4,Einstellungen!$J$5:$X$23,V$2,1),""),"")),"")</f>
        <v/>
      </c>
      <c r="W4" s="124">
        <f>IF($T4=W$3,IF(OR($Q4&lt;&gt;"",$R4&gt;7),"",IFERROR(IF($B4&lt;=INDEX(Einstellungen!$J$5:$X$23,MATCH($B4,Einstellungen!$J$5:$J$23,1),2),VLOOKUP($B4,Einstellungen!$J$5:$X$23,W$2,1),""),"")),"")</f>
        <v>8</v>
      </c>
      <c r="X4" s="124" t="str">
        <f>IF($T4=X$3,IF(OR($Q4&lt;&gt;"",$R4&gt;7),"",IFERROR(IF($B4&lt;=INDEX(Einstellungen!$J$5:$X$23,MATCH($B4,Einstellungen!$J$5:$J$23,1),2),VLOOKUP($B4,Einstellungen!$J$5:$X$23,X$2,1),""),"")),"")</f>
        <v/>
      </c>
      <c r="Y4" s="124" t="str">
        <f>IF($T4=Y$3,IF(OR($Q4&lt;&gt;"",$R4&gt;7),"",IFERROR(IF($B4&lt;=INDEX(Einstellungen!$J$5:$X$23,MATCH($B4,Einstellungen!$J$5:$J$23,1),2),VLOOKUP($B4,Einstellungen!$J$5:$X$23,Y$2,1),""),"")),"")</f>
        <v/>
      </c>
      <c r="Z4" s="124" t="str">
        <f>IF($T4=Z$3,IF(OR($Q4&lt;&gt;"",$R4&gt;7),"",IFERROR(IF($B4&lt;=INDEX(Einstellungen!$J$5:$X$23,MATCH($B4,Einstellungen!$J$5:$J$23,1),2),VLOOKUP($B4,Einstellungen!$J$5:$X$23,Z$2,1),""),"")),"")</f>
        <v/>
      </c>
      <c r="AA4" s="124" t="str">
        <f>IF($T4=AA$3,IF(OR($Q4&lt;&gt;"",$R4&gt;7),"",IFERROR(IF($B4&lt;=INDEX(Einstellungen!$J$5:$X$23,MATCH($B4,Einstellungen!$J$5:$J$23,1),2),VLOOKUP($B4,Einstellungen!$J$5:$X$23,AA$2,1),""),"")),"")</f>
        <v/>
      </c>
    </row>
    <row r="5" spans="1:28" x14ac:dyDescent="0.25">
      <c r="A5" s="53">
        <f t="shared" si="0"/>
        <v>46205</v>
      </c>
      <c r="B5" s="88">
        <f t="shared" si="1"/>
        <v>46205</v>
      </c>
      <c r="C5" s="83"/>
      <c r="D5" s="83"/>
      <c r="E5" s="83"/>
      <c r="F5" s="7" t="str">
        <f t="shared" ref="F5:F34" si="5">IF(G5&lt;&gt;"",0,IF(M5&lt;&gt;"",P5/2,IF(N5&lt;&gt;"",P5/2,IF(C5="","",SUM(24*(D5-C5-E5))))))</f>
        <v/>
      </c>
      <c r="G5" s="96"/>
      <c r="H5" s="82"/>
      <c r="I5" s="82"/>
      <c r="J5" s="83"/>
      <c r="K5" s="7" t="str">
        <f t="shared" ref="K5:K34" si="6">IF(L5&lt;&gt;"",0,IF(M5&lt;&gt;"",P5/2,IF(N5&lt;&gt;"",P5/2,IF(H5="","",SUM(24*(I5-H5-J5))))))</f>
        <v/>
      </c>
      <c r="L5" s="96"/>
      <c r="M5" s="24"/>
      <c r="N5" s="24"/>
      <c r="O5" s="97" t="str">
        <f>CONCATENATE(IFERROR(VLOOKUP(B5,Einstellungen!$A$5:$B$25,2,FALSE),""), IF(AND(IFERROR(VLOOKUP(B5,Einstellungen!$A$5:$B$25,2,FALSE),"")&lt;&gt;"",IFERROR(IF(B5&lt;=INDEX(Einstellungen!$F$5:$H$23,MATCH(B5,Einstellungen!$F$5:$F$23,1),2),VLOOKUP(B5,Einstellungen!$F$5:$H$23,3,1),""),"")&lt;&gt;"")," / ",""),IFERROR(IF(B5&lt;=INDEX(Einstellungen!$F$5:$H$23,MATCH(B5,Einstellungen!$F$5:$F$23,1),2),VLOOKUP(B5,Einstellungen!$F$5:$H$23,3,1),""),""))</f>
        <v/>
      </c>
      <c r="P5" s="45">
        <f t="shared" ref="P5:P34" si="7">SUM(U5:AA5)</f>
        <v>8</v>
      </c>
      <c r="Q5" s="103" t="str">
        <f>IFERROR(VLOOKUP($B5,Einstellungen!$A$5:$B$25,2,FALSE),"")</f>
        <v/>
      </c>
      <c r="R5">
        <f t="shared" si="2"/>
        <v>4</v>
      </c>
      <c r="S5">
        <f t="shared" si="3"/>
        <v>0</v>
      </c>
      <c r="T5" t="str">
        <f t="shared" si="4"/>
        <v>Do</v>
      </c>
      <c r="U5" s="124" t="str">
        <f>IF($T5=U$3,IF(OR($Q5&lt;&gt;"",$R5&gt;7),"",IFERROR(IF($B5&lt;=INDEX(Einstellungen!$J$5:$X$23,MATCH($B5,Einstellungen!$J$5:$J$23,1),2),VLOOKUP($B5,Einstellungen!$J$5:$X$23,U$2,1),""),"")),"")</f>
        <v/>
      </c>
      <c r="V5" s="124" t="str">
        <f>IF($T5=V$3,IF(OR($Q5&lt;&gt;"",$R5&gt;7),"",IFERROR(IF($B5&lt;=INDEX(Einstellungen!$J$5:$X$23,MATCH($B5,Einstellungen!$J$5:$J$23,1),2),VLOOKUP($B5,Einstellungen!$J$5:$X$23,V$2,1),""),"")),"")</f>
        <v/>
      </c>
      <c r="W5" s="124" t="str">
        <f>IF($T5=W$3,IF(OR($Q5&lt;&gt;"",$R5&gt;7),"",IFERROR(IF($B5&lt;=INDEX(Einstellungen!$J$5:$X$23,MATCH($B5,Einstellungen!$J$5:$J$23,1),2),VLOOKUP($B5,Einstellungen!$J$5:$X$23,W$2,1),""),"")),"")</f>
        <v/>
      </c>
      <c r="X5" s="124">
        <f>IF($T5=X$3,IF(OR($Q5&lt;&gt;"",$R5&gt;7),"",IFERROR(IF($B5&lt;=INDEX(Einstellungen!$J$5:$X$23,MATCH($B5,Einstellungen!$J$5:$J$23,1),2),VLOOKUP($B5,Einstellungen!$J$5:$X$23,X$2,1),""),"")),"")</f>
        <v>8</v>
      </c>
      <c r="Y5" s="124" t="str">
        <f>IF($T5=Y$3,IF(OR($Q5&lt;&gt;"",$R5&gt;7),"",IFERROR(IF($B5&lt;=INDEX(Einstellungen!$J$5:$X$23,MATCH($B5,Einstellungen!$J$5:$J$23,1),2),VLOOKUP($B5,Einstellungen!$J$5:$X$23,Y$2,1),""),"")),"")</f>
        <v/>
      </c>
      <c r="Z5" s="124" t="str">
        <f>IF($T5=Z$3,IF(OR($Q5&lt;&gt;"",$R5&gt;7),"",IFERROR(IF($B5&lt;=INDEX(Einstellungen!$J$5:$X$23,MATCH($B5,Einstellungen!$J$5:$J$23,1),2),VLOOKUP($B5,Einstellungen!$J$5:$X$23,Z$2,1),""),"")),"")</f>
        <v/>
      </c>
      <c r="AA5" s="124" t="str">
        <f>IF($T5=AA$3,IF(OR($Q5&lt;&gt;"",$R5&gt;7),"",IFERROR(IF($B5&lt;=INDEX(Einstellungen!$J$5:$X$23,MATCH($B5,Einstellungen!$J$5:$J$23,1),2),VLOOKUP($B5,Einstellungen!$J$5:$X$23,AA$2,1),""),"")),"")</f>
        <v/>
      </c>
    </row>
    <row r="6" spans="1:28" x14ac:dyDescent="0.25">
      <c r="A6" s="53">
        <f t="shared" si="0"/>
        <v>46206</v>
      </c>
      <c r="B6" s="88">
        <f t="shared" si="1"/>
        <v>46206</v>
      </c>
      <c r="C6" s="83"/>
      <c r="D6" s="83"/>
      <c r="E6" s="83"/>
      <c r="F6" s="7" t="str">
        <f t="shared" si="5"/>
        <v/>
      </c>
      <c r="G6" s="96"/>
      <c r="H6" s="82"/>
      <c r="I6" s="82"/>
      <c r="J6" s="83"/>
      <c r="K6" s="7" t="str">
        <f t="shared" si="6"/>
        <v/>
      </c>
      <c r="L6" s="96"/>
      <c r="M6" s="24"/>
      <c r="N6" s="24"/>
      <c r="O6" s="97" t="str">
        <f>CONCATENATE(IFERROR(VLOOKUP(B6,Einstellungen!$A$5:$B$25,2,FALSE),""), IF(AND(IFERROR(VLOOKUP(B6,Einstellungen!$A$5:$B$25,2,FALSE),"")&lt;&gt;"",IFERROR(IF(B6&lt;=INDEX(Einstellungen!$F$5:$H$23,MATCH(B6,Einstellungen!$F$5:$F$23,1),2),VLOOKUP(B6,Einstellungen!$F$5:$H$23,3,1),""),"")&lt;&gt;"")," / ",""),IFERROR(IF(B6&lt;=INDEX(Einstellungen!$F$5:$H$23,MATCH(B6,Einstellungen!$F$5:$F$23,1),2),VLOOKUP(B6,Einstellungen!$F$5:$H$23,3,1),""),""))</f>
        <v/>
      </c>
      <c r="P6" s="45">
        <f t="shared" si="7"/>
        <v>8</v>
      </c>
      <c r="Q6" s="103" t="str">
        <f>IFERROR(VLOOKUP($B6,Einstellungen!$A$5:$B$25,2,FALSE),"")</f>
        <v/>
      </c>
      <c r="R6">
        <f t="shared" si="2"/>
        <v>5</v>
      </c>
      <c r="S6">
        <f t="shared" si="3"/>
        <v>0</v>
      </c>
      <c r="T6" t="str">
        <f t="shared" si="4"/>
        <v>Fr</v>
      </c>
      <c r="U6" s="124" t="str">
        <f>IF($T6=U$3,IF(OR($Q6&lt;&gt;"",$R6&gt;7),"",IFERROR(IF($B6&lt;=INDEX(Einstellungen!$J$5:$X$23,MATCH($B6,Einstellungen!$J$5:$J$23,1),2),VLOOKUP($B6,Einstellungen!$J$5:$X$23,U$2,1),""),"")),"")</f>
        <v/>
      </c>
      <c r="V6" s="124" t="str">
        <f>IF($T6=V$3,IF(OR($Q6&lt;&gt;"",$R6&gt;7),"",IFERROR(IF($B6&lt;=INDEX(Einstellungen!$J$5:$X$23,MATCH($B6,Einstellungen!$J$5:$J$23,1),2),VLOOKUP($B6,Einstellungen!$J$5:$X$23,V$2,1),""),"")),"")</f>
        <v/>
      </c>
      <c r="W6" s="124" t="str">
        <f>IF($T6=W$3,IF(OR($Q6&lt;&gt;"",$R6&gt;7),"",IFERROR(IF($B6&lt;=INDEX(Einstellungen!$J$5:$X$23,MATCH($B6,Einstellungen!$J$5:$J$23,1),2),VLOOKUP($B6,Einstellungen!$J$5:$X$23,W$2,1),""),"")),"")</f>
        <v/>
      </c>
      <c r="X6" s="124" t="str">
        <f>IF($T6=X$3,IF(OR($Q6&lt;&gt;"",$R6&gt;7),"",IFERROR(IF($B6&lt;=INDEX(Einstellungen!$J$5:$X$23,MATCH($B6,Einstellungen!$J$5:$J$23,1),2),VLOOKUP($B6,Einstellungen!$J$5:$X$23,X$2,1),""),"")),"")</f>
        <v/>
      </c>
      <c r="Y6" s="124">
        <f>IF($T6=Y$3,IF(OR($Q6&lt;&gt;"",$R6&gt;7),"",IFERROR(IF($B6&lt;=INDEX(Einstellungen!$J$5:$X$23,MATCH($B6,Einstellungen!$J$5:$J$23,1),2),VLOOKUP($B6,Einstellungen!$J$5:$X$23,Y$2,1),""),"")),"")</f>
        <v>8</v>
      </c>
      <c r="Z6" s="124" t="str">
        <f>IF($T6=Z$3,IF(OR($Q6&lt;&gt;"",$R6&gt;7),"",IFERROR(IF($B6&lt;=INDEX(Einstellungen!$J$5:$X$23,MATCH($B6,Einstellungen!$J$5:$J$23,1),2),VLOOKUP($B6,Einstellungen!$J$5:$X$23,Z$2,1),""),"")),"")</f>
        <v/>
      </c>
      <c r="AA6" s="124" t="str">
        <f>IF($T6=AA$3,IF(OR($Q6&lt;&gt;"",$R6&gt;7),"",IFERROR(IF($B6&lt;=INDEX(Einstellungen!$J$5:$X$23,MATCH($B6,Einstellungen!$J$5:$J$23,1),2),VLOOKUP($B6,Einstellungen!$J$5:$X$23,AA$2,1),""),"")),"")</f>
        <v/>
      </c>
    </row>
    <row r="7" spans="1:28" x14ac:dyDescent="0.25">
      <c r="A7" s="53">
        <f t="shared" si="0"/>
        <v>46207</v>
      </c>
      <c r="B7" s="88">
        <f t="shared" si="1"/>
        <v>46207</v>
      </c>
      <c r="C7" s="83"/>
      <c r="D7" s="83"/>
      <c r="E7" s="83"/>
      <c r="F7" s="7" t="str">
        <f t="shared" si="5"/>
        <v/>
      </c>
      <c r="G7" s="96"/>
      <c r="H7" s="82"/>
      <c r="I7" s="82"/>
      <c r="J7" s="83"/>
      <c r="K7" s="7" t="str">
        <f t="shared" si="6"/>
        <v/>
      </c>
      <c r="L7" s="96"/>
      <c r="M7" s="24"/>
      <c r="N7" s="24"/>
      <c r="O7" s="97" t="str">
        <f>CONCATENATE(IFERROR(VLOOKUP(B7,Einstellungen!$A$5:$B$25,2,FALSE),""), IF(AND(IFERROR(VLOOKUP(B7,Einstellungen!$A$5:$B$25,2,FALSE),"")&lt;&gt;"",IFERROR(IF(B7&lt;=INDEX(Einstellungen!$F$5:$H$23,MATCH(B7,Einstellungen!$F$5:$F$23,1),2),VLOOKUP(B7,Einstellungen!$F$5:$H$23,3,1),""),"")&lt;&gt;"")," / ",""),IFERROR(IF(B7&lt;=INDEX(Einstellungen!$F$5:$H$23,MATCH(B7,Einstellungen!$F$5:$F$23,1),2),VLOOKUP(B7,Einstellungen!$F$5:$H$23,3,1),""),""))</f>
        <v/>
      </c>
      <c r="P7" s="45">
        <f t="shared" si="7"/>
        <v>0</v>
      </c>
      <c r="Q7" s="103" t="str">
        <f>IFERROR(VLOOKUP($B7,Einstellungen!$A$5:$B$25,2,FALSE),"")</f>
        <v/>
      </c>
      <c r="R7">
        <f t="shared" si="2"/>
        <v>6</v>
      </c>
      <c r="S7">
        <f t="shared" si="3"/>
        <v>0</v>
      </c>
      <c r="T7" t="str">
        <f t="shared" si="4"/>
        <v>Sa</v>
      </c>
      <c r="U7" s="124" t="str">
        <f>IF($T7=U$3,IF(OR($Q7&lt;&gt;"",$R7&gt;7),"",IFERROR(IF($B7&lt;=INDEX(Einstellungen!$J$5:$X$23,MATCH($B7,Einstellungen!$J$5:$J$23,1),2),VLOOKUP($B7,Einstellungen!$J$5:$X$23,U$2,1),""),"")),"")</f>
        <v/>
      </c>
      <c r="V7" s="124" t="str">
        <f>IF($T7=V$3,IF(OR($Q7&lt;&gt;"",$R7&gt;7),"",IFERROR(IF($B7&lt;=INDEX(Einstellungen!$J$5:$X$23,MATCH($B7,Einstellungen!$J$5:$J$23,1),2),VLOOKUP($B7,Einstellungen!$J$5:$X$23,V$2,1),""),"")),"")</f>
        <v/>
      </c>
      <c r="W7" s="124" t="str">
        <f>IF($T7=W$3,IF(OR($Q7&lt;&gt;"",$R7&gt;7),"",IFERROR(IF($B7&lt;=INDEX(Einstellungen!$J$5:$X$23,MATCH($B7,Einstellungen!$J$5:$J$23,1),2),VLOOKUP($B7,Einstellungen!$J$5:$X$23,W$2,1),""),"")),"")</f>
        <v/>
      </c>
      <c r="X7" s="124" t="str">
        <f>IF($T7=X$3,IF(OR($Q7&lt;&gt;"",$R7&gt;7),"",IFERROR(IF($B7&lt;=INDEX(Einstellungen!$J$5:$X$23,MATCH($B7,Einstellungen!$J$5:$J$23,1),2),VLOOKUP($B7,Einstellungen!$J$5:$X$23,X$2,1),""),"")),"")</f>
        <v/>
      </c>
      <c r="Y7" s="124" t="str">
        <f>IF($T7=Y$3,IF(OR($Q7&lt;&gt;"",$R7&gt;7),"",IFERROR(IF($B7&lt;=INDEX(Einstellungen!$J$5:$X$23,MATCH($B7,Einstellungen!$J$5:$J$23,1),2),VLOOKUP($B7,Einstellungen!$J$5:$X$23,Y$2,1),""),"")),"")</f>
        <v/>
      </c>
      <c r="Z7" s="124">
        <f>IF($T7=Z$3,IF(OR($Q7&lt;&gt;"",$R7&gt;7),"",IFERROR(IF($B7&lt;=INDEX(Einstellungen!$J$5:$X$23,MATCH($B7,Einstellungen!$J$5:$J$23,1),2),VLOOKUP($B7,Einstellungen!$J$5:$X$23,Z$2,1),""),"")),"")</f>
        <v>0</v>
      </c>
      <c r="AA7" s="124" t="str">
        <f>IF($T7=AA$3,IF(OR($Q7&lt;&gt;"",$R7&gt;7),"",IFERROR(IF($B7&lt;=INDEX(Einstellungen!$J$5:$X$23,MATCH($B7,Einstellungen!$J$5:$J$23,1),2),VLOOKUP($B7,Einstellungen!$J$5:$X$23,AA$2,1),""),"")),"")</f>
        <v/>
      </c>
    </row>
    <row r="8" spans="1:28" x14ac:dyDescent="0.25">
      <c r="A8" s="53">
        <f t="shared" si="0"/>
        <v>46208</v>
      </c>
      <c r="B8" s="88">
        <f t="shared" si="1"/>
        <v>46208</v>
      </c>
      <c r="C8" s="83"/>
      <c r="D8" s="83"/>
      <c r="E8" s="83"/>
      <c r="F8" s="7" t="str">
        <f t="shared" si="5"/>
        <v/>
      </c>
      <c r="G8" s="96"/>
      <c r="H8" s="82"/>
      <c r="I8" s="82"/>
      <c r="J8" s="83"/>
      <c r="K8" s="7" t="str">
        <f t="shared" si="6"/>
        <v/>
      </c>
      <c r="L8" s="96"/>
      <c r="M8" s="24"/>
      <c r="N8" s="24"/>
      <c r="O8" s="97" t="str">
        <f>CONCATENATE(IFERROR(VLOOKUP(B8,Einstellungen!$A$5:$B$25,2,FALSE),""), IF(AND(IFERROR(VLOOKUP(B8,Einstellungen!$A$5:$B$25,2,FALSE),"")&lt;&gt;"",IFERROR(IF(B8&lt;=INDEX(Einstellungen!$F$5:$H$23,MATCH(B8,Einstellungen!$F$5:$F$23,1),2),VLOOKUP(B8,Einstellungen!$F$5:$H$23,3,1),""),"")&lt;&gt;"")," / ",""),IFERROR(IF(B8&lt;=INDEX(Einstellungen!$F$5:$H$23,MATCH(B8,Einstellungen!$F$5:$F$23,1),2),VLOOKUP(B8,Einstellungen!$F$5:$H$23,3,1),""),""))</f>
        <v/>
      </c>
      <c r="P8" s="45">
        <f t="shared" si="7"/>
        <v>0</v>
      </c>
      <c r="Q8" s="103" t="str">
        <f>IFERROR(VLOOKUP($B8,Einstellungen!$A$5:$B$25,2,FALSE),"")</f>
        <v/>
      </c>
      <c r="R8">
        <f t="shared" si="2"/>
        <v>7</v>
      </c>
      <c r="S8">
        <f t="shared" si="3"/>
        <v>0</v>
      </c>
      <c r="T8" t="str">
        <f t="shared" si="4"/>
        <v>So</v>
      </c>
      <c r="U8" s="124" t="str">
        <f>IF($T8=U$3,IF(OR($Q8&lt;&gt;"",$R8&gt;7),"",IFERROR(IF($B8&lt;=INDEX(Einstellungen!$J$5:$X$23,MATCH($B8,Einstellungen!$J$5:$J$23,1),2),VLOOKUP($B8,Einstellungen!$J$5:$X$23,U$2,1),""),"")),"")</f>
        <v/>
      </c>
      <c r="V8" s="124" t="str">
        <f>IF($T8=V$3,IF(OR($Q8&lt;&gt;"",$R8&gt;7),"",IFERROR(IF($B8&lt;=INDEX(Einstellungen!$J$5:$X$23,MATCH($B8,Einstellungen!$J$5:$J$23,1),2),VLOOKUP($B8,Einstellungen!$J$5:$X$23,V$2,1),""),"")),"")</f>
        <v/>
      </c>
      <c r="W8" s="124" t="str">
        <f>IF($T8=W$3,IF(OR($Q8&lt;&gt;"",$R8&gt;7),"",IFERROR(IF($B8&lt;=INDEX(Einstellungen!$J$5:$X$23,MATCH($B8,Einstellungen!$J$5:$J$23,1),2),VLOOKUP($B8,Einstellungen!$J$5:$X$23,W$2,1),""),"")),"")</f>
        <v/>
      </c>
      <c r="X8" s="124" t="str">
        <f>IF($T8=X$3,IF(OR($Q8&lt;&gt;"",$R8&gt;7),"",IFERROR(IF($B8&lt;=INDEX(Einstellungen!$J$5:$X$23,MATCH($B8,Einstellungen!$J$5:$J$23,1),2),VLOOKUP($B8,Einstellungen!$J$5:$X$23,X$2,1),""),"")),"")</f>
        <v/>
      </c>
      <c r="Y8" s="124" t="str">
        <f>IF($T8=Y$3,IF(OR($Q8&lt;&gt;"",$R8&gt;7),"",IFERROR(IF($B8&lt;=INDEX(Einstellungen!$J$5:$X$23,MATCH($B8,Einstellungen!$J$5:$J$23,1),2),VLOOKUP($B8,Einstellungen!$J$5:$X$23,Y$2,1),""),"")),"")</f>
        <v/>
      </c>
      <c r="Z8" s="124" t="str">
        <f>IF($T8=Z$3,IF(OR($Q8&lt;&gt;"",$R8&gt;7),"",IFERROR(IF($B8&lt;=INDEX(Einstellungen!$J$5:$X$23,MATCH($B8,Einstellungen!$J$5:$J$23,1),2),VLOOKUP($B8,Einstellungen!$J$5:$X$23,Z$2,1),""),"")),"")</f>
        <v/>
      </c>
      <c r="AA8" s="124">
        <f>IF($T8=AA$3,IF(OR($Q8&lt;&gt;"",$R8&gt;7),"",IFERROR(IF($B8&lt;=INDEX(Einstellungen!$J$5:$X$23,MATCH($B8,Einstellungen!$J$5:$J$23,1),2),VLOOKUP($B8,Einstellungen!$J$5:$X$23,AA$2,1),""),"")),"")</f>
        <v>0</v>
      </c>
    </row>
    <row r="9" spans="1:28" x14ac:dyDescent="0.25">
      <c r="A9" s="53">
        <f>B9</f>
        <v>46209</v>
      </c>
      <c r="B9" s="88">
        <f t="shared" si="1"/>
        <v>46209</v>
      </c>
      <c r="C9" s="83"/>
      <c r="D9" s="83"/>
      <c r="E9" s="83"/>
      <c r="F9" s="7" t="str">
        <f t="shared" si="5"/>
        <v/>
      </c>
      <c r="G9" s="96"/>
      <c r="H9" s="82"/>
      <c r="I9" s="82"/>
      <c r="J9" s="83"/>
      <c r="K9" s="7" t="str">
        <f t="shared" si="6"/>
        <v/>
      </c>
      <c r="L9" s="96"/>
      <c r="M9" s="24"/>
      <c r="N9" s="24"/>
      <c r="O9" s="97" t="str">
        <f>CONCATENATE(IFERROR(VLOOKUP(B9,Einstellungen!$A$5:$B$25,2,FALSE),""), IF(AND(IFERROR(VLOOKUP(B9,Einstellungen!$A$5:$B$25,2,FALSE),"")&lt;&gt;"",IFERROR(IF(B9&lt;=INDEX(Einstellungen!$F$5:$H$23,MATCH(B9,Einstellungen!$F$5:$F$23,1),2),VLOOKUP(B9,Einstellungen!$F$5:$H$23,3,1),""),"")&lt;&gt;"")," / ",""),IFERROR(IF(B9&lt;=INDEX(Einstellungen!$F$5:$H$23,MATCH(B9,Einstellungen!$F$5:$F$23,1),2),VLOOKUP(B9,Einstellungen!$F$5:$H$23,3,1),""),""))</f>
        <v/>
      </c>
      <c r="P9" s="45">
        <f t="shared" si="7"/>
        <v>8</v>
      </c>
      <c r="Q9" s="103" t="str">
        <f>IFERROR(VLOOKUP($B9,Einstellungen!$A$5:$B$25,2,FALSE),"")</f>
        <v/>
      </c>
      <c r="R9">
        <f t="shared" si="2"/>
        <v>1</v>
      </c>
      <c r="S9">
        <f t="shared" si="3"/>
        <v>0</v>
      </c>
      <c r="T9" t="str">
        <f t="shared" si="4"/>
        <v>Mo</v>
      </c>
      <c r="U9" s="124">
        <f>IF($T9=U$3,IF(OR($Q9&lt;&gt;"",$R9&gt;7),"",IFERROR(IF($B9&lt;=INDEX(Einstellungen!$J$5:$X$23,MATCH($B9,Einstellungen!$J$5:$J$23,1),2),VLOOKUP($B9,Einstellungen!$J$5:$X$23,U$2,1),""),"")),"")</f>
        <v>8</v>
      </c>
      <c r="V9" s="124" t="str">
        <f>IF($T9=V$3,IF(OR($Q9&lt;&gt;"",$R9&gt;7),"",IFERROR(IF($B9&lt;=INDEX(Einstellungen!$J$5:$X$23,MATCH($B9,Einstellungen!$J$5:$J$23,1),2),VLOOKUP($B9,Einstellungen!$J$5:$X$23,V$2,1),""),"")),"")</f>
        <v/>
      </c>
      <c r="W9" s="124" t="str">
        <f>IF($T9=W$3,IF(OR($Q9&lt;&gt;"",$R9&gt;7),"",IFERROR(IF($B9&lt;=INDEX(Einstellungen!$J$5:$X$23,MATCH($B9,Einstellungen!$J$5:$J$23,1),2),VLOOKUP($B9,Einstellungen!$J$5:$X$23,W$2,1),""),"")),"")</f>
        <v/>
      </c>
      <c r="X9" s="124" t="str">
        <f>IF($T9=X$3,IF(OR($Q9&lt;&gt;"",$R9&gt;7),"",IFERROR(IF($B9&lt;=INDEX(Einstellungen!$J$5:$X$23,MATCH($B9,Einstellungen!$J$5:$J$23,1),2),VLOOKUP($B9,Einstellungen!$J$5:$X$23,X$2,1),""),"")),"")</f>
        <v/>
      </c>
      <c r="Y9" s="124" t="str">
        <f>IF($T9=Y$3,IF(OR($Q9&lt;&gt;"",$R9&gt;7),"",IFERROR(IF($B9&lt;=INDEX(Einstellungen!$J$5:$X$23,MATCH($B9,Einstellungen!$J$5:$J$23,1),2),VLOOKUP($B9,Einstellungen!$J$5:$X$23,Y$2,1),""),"")),"")</f>
        <v/>
      </c>
      <c r="Z9" s="124" t="str">
        <f>IF($T9=Z$3,IF(OR($Q9&lt;&gt;"",$R9&gt;7),"",IFERROR(IF($B9&lt;=INDEX(Einstellungen!$J$5:$X$23,MATCH($B9,Einstellungen!$J$5:$J$23,1),2),VLOOKUP($B9,Einstellungen!$J$5:$X$23,Z$2,1),""),"")),"")</f>
        <v/>
      </c>
      <c r="AA9" s="124" t="str">
        <f>IF($T9=AA$3,IF(OR($Q9&lt;&gt;"",$R9&gt;7),"",IFERROR(IF($B9&lt;=INDEX(Einstellungen!$J$5:$X$23,MATCH($B9,Einstellungen!$J$5:$J$23,1),2),VLOOKUP($B9,Einstellungen!$J$5:$X$23,AA$2,1),""),"")),"")</f>
        <v/>
      </c>
    </row>
    <row r="10" spans="1:28" x14ac:dyDescent="0.25">
      <c r="A10" s="53">
        <f t="shared" si="0"/>
        <v>46210</v>
      </c>
      <c r="B10" s="88">
        <f t="shared" si="1"/>
        <v>46210</v>
      </c>
      <c r="C10" s="83"/>
      <c r="D10" s="83"/>
      <c r="E10" s="83"/>
      <c r="F10" s="7" t="str">
        <f t="shared" si="5"/>
        <v/>
      </c>
      <c r="G10" s="96"/>
      <c r="H10" s="82"/>
      <c r="I10" s="82"/>
      <c r="J10" s="83"/>
      <c r="K10" s="7" t="str">
        <f t="shared" si="6"/>
        <v/>
      </c>
      <c r="L10" s="96"/>
      <c r="M10" s="24"/>
      <c r="N10" s="24"/>
      <c r="O10" s="97" t="str">
        <f>CONCATENATE(IFERROR(VLOOKUP(B10,Einstellungen!$A$5:$B$25,2,FALSE),""), IF(AND(IFERROR(VLOOKUP(B10,Einstellungen!$A$5:$B$25,2,FALSE),"")&lt;&gt;"",IFERROR(IF(B10&lt;=INDEX(Einstellungen!$F$5:$H$23,MATCH(B10,Einstellungen!$F$5:$F$23,1),2),VLOOKUP(B10,Einstellungen!$F$5:$H$23,3,1),""),"")&lt;&gt;"")," / ",""),IFERROR(IF(B10&lt;=INDEX(Einstellungen!$F$5:$H$23,MATCH(B10,Einstellungen!$F$5:$F$23,1),2),VLOOKUP(B10,Einstellungen!$F$5:$H$23,3,1),""),""))</f>
        <v/>
      </c>
      <c r="P10" s="45">
        <f t="shared" si="7"/>
        <v>8</v>
      </c>
      <c r="Q10" s="103" t="str">
        <f>IFERROR(VLOOKUP($B10,Einstellungen!$A$5:$B$25,2,FALSE),"")</f>
        <v/>
      </c>
      <c r="R10">
        <f t="shared" si="2"/>
        <v>2</v>
      </c>
      <c r="S10">
        <f t="shared" si="3"/>
        <v>0</v>
      </c>
      <c r="T10" t="str">
        <f t="shared" si="4"/>
        <v>Di</v>
      </c>
      <c r="U10" s="124" t="str">
        <f>IF($T10=U$3,IF(OR($Q10&lt;&gt;"",$R10&gt;7),"",IFERROR(IF($B10&lt;=INDEX(Einstellungen!$J$5:$X$23,MATCH($B10,Einstellungen!$J$5:$J$23,1),2),VLOOKUP($B10,Einstellungen!$J$5:$X$23,U$2,1),""),"")),"")</f>
        <v/>
      </c>
      <c r="V10" s="124">
        <f>IF($T10=V$3,IF(OR($Q10&lt;&gt;"",$R10&gt;7),"",IFERROR(IF($B10&lt;=INDEX(Einstellungen!$J$5:$X$23,MATCH($B10,Einstellungen!$J$5:$J$23,1),2),VLOOKUP($B10,Einstellungen!$J$5:$X$23,V$2,1),""),"")),"")</f>
        <v>8</v>
      </c>
      <c r="W10" s="124" t="str">
        <f>IF($T10=W$3,IF(OR($Q10&lt;&gt;"",$R10&gt;7),"",IFERROR(IF($B10&lt;=INDEX(Einstellungen!$J$5:$X$23,MATCH($B10,Einstellungen!$J$5:$J$23,1),2),VLOOKUP($B10,Einstellungen!$J$5:$X$23,W$2,1),""),"")),"")</f>
        <v/>
      </c>
      <c r="X10" s="124" t="str">
        <f>IF($T10=X$3,IF(OR($Q10&lt;&gt;"",$R10&gt;7),"",IFERROR(IF($B10&lt;=INDEX(Einstellungen!$J$5:$X$23,MATCH($B10,Einstellungen!$J$5:$J$23,1),2),VLOOKUP($B10,Einstellungen!$J$5:$X$23,X$2,1),""),"")),"")</f>
        <v/>
      </c>
      <c r="Y10" s="124" t="str">
        <f>IF($T10=Y$3,IF(OR($Q10&lt;&gt;"",$R10&gt;7),"",IFERROR(IF($B10&lt;=INDEX(Einstellungen!$J$5:$X$23,MATCH($B10,Einstellungen!$J$5:$J$23,1),2),VLOOKUP($B10,Einstellungen!$J$5:$X$23,Y$2,1),""),"")),"")</f>
        <v/>
      </c>
      <c r="Z10" s="124" t="str">
        <f>IF($T10=Z$3,IF(OR($Q10&lt;&gt;"",$R10&gt;7),"",IFERROR(IF($B10&lt;=INDEX(Einstellungen!$J$5:$X$23,MATCH($B10,Einstellungen!$J$5:$J$23,1),2),VLOOKUP($B10,Einstellungen!$J$5:$X$23,Z$2,1),""),"")),"")</f>
        <v/>
      </c>
      <c r="AA10" s="124" t="str">
        <f>IF($T10=AA$3,IF(OR($Q10&lt;&gt;"",$R10&gt;7),"",IFERROR(IF($B10&lt;=INDEX(Einstellungen!$J$5:$X$23,MATCH($B10,Einstellungen!$J$5:$J$23,1),2),VLOOKUP($B10,Einstellungen!$J$5:$X$23,AA$2,1),""),"")),"")</f>
        <v/>
      </c>
    </row>
    <row r="11" spans="1:28" x14ac:dyDescent="0.25">
      <c r="A11" s="53">
        <f t="shared" si="0"/>
        <v>46211</v>
      </c>
      <c r="B11" s="88">
        <f t="shared" si="1"/>
        <v>46211</v>
      </c>
      <c r="C11" s="83"/>
      <c r="D11" s="83"/>
      <c r="E11" s="83"/>
      <c r="F11" s="7" t="str">
        <f t="shared" si="5"/>
        <v/>
      </c>
      <c r="G11" s="96"/>
      <c r="H11" s="82"/>
      <c r="I11" s="82"/>
      <c r="J11" s="83"/>
      <c r="K11" s="7" t="str">
        <f t="shared" si="6"/>
        <v/>
      </c>
      <c r="L11" s="96"/>
      <c r="M11" s="24"/>
      <c r="N11" s="24"/>
      <c r="O11" s="97" t="str">
        <f>CONCATENATE(IFERROR(VLOOKUP(B11,Einstellungen!$A$5:$B$25,2,FALSE),""), IF(AND(IFERROR(VLOOKUP(B11,Einstellungen!$A$5:$B$25,2,FALSE),"")&lt;&gt;"",IFERROR(IF(B11&lt;=INDEX(Einstellungen!$F$5:$H$23,MATCH(B11,Einstellungen!$F$5:$F$23,1),2),VLOOKUP(B11,Einstellungen!$F$5:$H$23,3,1),""),"")&lt;&gt;"")," / ",""),IFERROR(IF(B11&lt;=INDEX(Einstellungen!$F$5:$H$23,MATCH(B11,Einstellungen!$F$5:$F$23,1),2),VLOOKUP(B11,Einstellungen!$F$5:$H$23,3,1),""),""))</f>
        <v/>
      </c>
      <c r="P11" s="45">
        <f t="shared" si="7"/>
        <v>8</v>
      </c>
      <c r="Q11" s="103" t="str">
        <f>IFERROR(VLOOKUP($B11,Einstellungen!$A$5:$B$25,2,FALSE),"")</f>
        <v/>
      </c>
      <c r="R11">
        <f t="shared" si="2"/>
        <v>3</v>
      </c>
      <c r="S11">
        <f t="shared" si="3"/>
        <v>0</v>
      </c>
      <c r="T11" t="str">
        <f t="shared" si="4"/>
        <v>Mi</v>
      </c>
      <c r="U11" s="124" t="str">
        <f>IF($T11=U$3,IF(OR($Q11&lt;&gt;"",$R11&gt;7),"",IFERROR(IF($B11&lt;=INDEX(Einstellungen!$J$5:$X$23,MATCH($B11,Einstellungen!$J$5:$J$23,1),2),VLOOKUP($B11,Einstellungen!$J$5:$X$23,U$2,1),""),"")),"")</f>
        <v/>
      </c>
      <c r="V11" s="124" t="str">
        <f>IF($T11=V$3,IF(OR($Q11&lt;&gt;"",$R11&gt;7),"",IFERROR(IF($B11&lt;=INDEX(Einstellungen!$J$5:$X$23,MATCH($B11,Einstellungen!$J$5:$J$23,1),2),VLOOKUP($B11,Einstellungen!$J$5:$X$23,V$2,1),""),"")),"")</f>
        <v/>
      </c>
      <c r="W11" s="124">
        <f>IF($T11=W$3,IF(OR($Q11&lt;&gt;"",$R11&gt;7),"",IFERROR(IF($B11&lt;=INDEX(Einstellungen!$J$5:$X$23,MATCH($B11,Einstellungen!$J$5:$J$23,1),2),VLOOKUP($B11,Einstellungen!$J$5:$X$23,W$2,1),""),"")),"")</f>
        <v>8</v>
      </c>
      <c r="X11" s="124" t="str">
        <f>IF($T11=X$3,IF(OR($Q11&lt;&gt;"",$R11&gt;7),"",IFERROR(IF($B11&lt;=INDEX(Einstellungen!$J$5:$X$23,MATCH($B11,Einstellungen!$J$5:$J$23,1),2),VLOOKUP($B11,Einstellungen!$J$5:$X$23,X$2,1),""),"")),"")</f>
        <v/>
      </c>
      <c r="Y11" s="124" t="str">
        <f>IF($T11=Y$3,IF(OR($Q11&lt;&gt;"",$R11&gt;7),"",IFERROR(IF($B11&lt;=INDEX(Einstellungen!$J$5:$X$23,MATCH($B11,Einstellungen!$J$5:$J$23,1),2),VLOOKUP($B11,Einstellungen!$J$5:$X$23,Y$2,1),""),"")),"")</f>
        <v/>
      </c>
      <c r="Z11" s="124" t="str">
        <f>IF($T11=Z$3,IF(OR($Q11&lt;&gt;"",$R11&gt;7),"",IFERROR(IF($B11&lt;=INDEX(Einstellungen!$J$5:$X$23,MATCH($B11,Einstellungen!$J$5:$J$23,1),2),VLOOKUP($B11,Einstellungen!$J$5:$X$23,Z$2,1),""),"")),"")</f>
        <v/>
      </c>
      <c r="AA11" s="124" t="str">
        <f>IF($T11=AA$3,IF(OR($Q11&lt;&gt;"",$R11&gt;7),"",IFERROR(IF($B11&lt;=INDEX(Einstellungen!$J$5:$X$23,MATCH($B11,Einstellungen!$J$5:$J$23,1),2),VLOOKUP($B11,Einstellungen!$J$5:$X$23,AA$2,1),""),"")),"")</f>
        <v/>
      </c>
    </row>
    <row r="12" spans="1:28" x14ac:dyDescent="0.25">
      <c r="A12" s="53">
        <f t="shared" si="0"/>
        <v>46212</v>
      </c>
      <c r="B12" s="88">
        <f t="shared" si="1"/>
        <v>46212</v>
      </c>
      <c r="C12" s="83"/>
      <c r="D12" s="83"/>
      <c r="E12" s="83"/>
      <c r="F12" s="7" t="str">
        <f t="shared" si="5"/>
        <v/>
      </c>
      <c r="G12" s="96"/>
      <c r="H12" s="82"/>
      <c r="I12" s="82"/>
      <c r="J12" s="83"/>
      <c r="K12" s="7" t="str">
        <f t="shared" si="6"/>
        <v/>
      </c>
      <c r="L12" s="96"/>
      <c r="M12" s="24"/>
      <c r="N12" s="24"/>
      <c r="O12" s="97" t="str">
        <f>CONCATENATE(IFERROR(VLOOKUP(B12,Einstellungen!$A$5:$B$25,2,FALSE),""), IF(AND(IFERROR(VLOOKUP(B12,Einstellungen!$A$5:$B$25,2,FALSE),"")&lt;&gt;"",IFERROR(IF(B12&lt;=INDEX(Einstellungen!$F$5:$H$23,MATCH(B12,Einstellungen!$F$5:$F$23,1),2),VLOOKUP(B12,Einstellungen!$F$5:$H$23,3,1),""),"")&lt;&gt;"")," / ",""),IFERROR(IF(B12&lt;=INDEX(Einstellungen!$F$5:$H$23,MATCH(B12,Einstellungen!$F$5:$F$23,1),2),VLOOKUP(B12,Einstellungen!$F$5:$H$23,3,1),""),""))</f>
        <v/>
      </c>
      <c r="P12" s="45">
        <f t="shared" si="7"/>
        <v>8</v>
      </c>
      <c r="Q12" s="103" t="str">
        <f>IFERROR(VLOOKUP($B12,Einstellungen!$A$5:$B$25,2,FALSE),"")</f>
        <v/>
      </c>
      <c r="R12">
        <f t="shared" si="2"/>
        <v>4</v>
      </c>
      <c r="S12">
        <f t="shared" si="3"/>
        <v>0</v>
      </c>
      <c r="T12" t="str">
        <f t="shared" si="4"/>
        <v>Do</v>
      </c>
      <c r="U12" s="124" t="str">
        <f>IF($T12=U$3,IF(OR($Q12&lt;&gt;"",$R12&gt;7),"",IFERROR(IF($B12&lt;=INDEX(Einstellungen!$J$5:$X$23,MATCH($B12,Einstellungen!$J$5:$J$23,1),2),VLOOKUP($B12,Einstellungen!$J$5:$X$23,U$2,1),""),"")),"")</f>
        <v/>
      </c>
      <c r="V12" s="124" t="str">
        <f>IF($T12=V$3,IF(OR($Q12&lt;&gt;"",$R12&gt;7),"",IFERROR(IF($B12&lt;=INDEX(Einstellungen!$J$5:$X$23,MATCH($B12,Einstellungen!$J$5:$J$23,1),2),VLOOKUP($B12,Einstellungen!$J$5:$X$23,V$2,1),""),"")),"")</f>
        <v/>
      </c>
      <c r="W12" s="124" t="str">
        <f>IF($T12=W$3,IF(OR($Q12&lt;&gt;"",$R12&gt;7),"",IFERROR(IF($B12&lt;=INDEX(Einstellungen!$J$5:$X$23,MATCH($B12,Einstellungen!$J$5:$J$23,1),2),VLOOKUP($B12,Einstellungen!$J$5:$X$23,W$2,1),""),"")),"")</f>
        <v/>
      </c>
      <c r="X12" s="124">
        <f>IF($T12=X$3,IF(OR($Q12&lt;&gt;"",$R12&gt;7),"",IFERROR(IF($B12&lt;=INDEX(Einstellungen!$J$5:$X$23,MATCH($B12,Einstellungen!$J$5:$J$23,1),2),VLOOKUP($B12,Einstellungen!$J$5:$X$23,X$2,1),""),"")),"")</f>
        <v>8</v>
      </c>
      <c r="Y12" s="124" t="str">
        <f>IF($T12=Y$3,IF(OR($Q12&lt;&gt;"",$R12&gt;7),"",IFERROR(IF($B12&lt;=INDEX(Einstellungen!$J$5:$X$23,MATCH($B12,Einstellungen!$J$5:$J$23,1),2),VLOOKUP($B12,Einstellungen!$J$5:$X$23,Y$2,1),""),"")),"")</f>
        <v/>
      </c>
      <c r="Z12" s="124" t="str">
        <f>IF($T12=Z$3,IF(OR($Q12&lt;&gt;"",$R12&gt;7),"",IFERROR(IF($B12&lt;=INDEX(Einstellungen!$J$5:$X$23,MATCH($B12,Einstellungen!$J$5:$J$23,1),2),VLOOKUP($B12,Einstellungen!$J$5:$X$23,Z$2,1),""),"")),"")</f>
        <v/>
      </c>
      <c r="AA12" s="124" t="str">
        <f>IF($T12=AA$3,IF(OR($Q12&lt;&gt;"",$R12&gt;7),"",IFERROR(IF($B12&lt;=INDEX(Einstellungen!$J$5:$X$23,MATCH($B12,Einstellungen!$J$5:$J$23,1),2),VLOOKUP($B12,Einstellungen!$J$5:$X$23,AA$2,1),""),"")),"")</f>
        <v/>
      </c>
    </row>
    <row r="13" spans="1:28" x14ac:dyDescent="0.25">
      <c r="A13" s="53">
        <f t="shared" si="0"/>
        <v>46213</v>
      </c>
      <c r="B13" s="88">
        <f t="shared" si="1"/>
        <v>46213</v>
      </c>
      <c r="C13" s="83"/>
      <c r="D13" s="83"/>
      <c r="E13" s="83"/>
      <c r="F13" s="7" t="str">
        <f t="shared" si="5"/>
        <v/>
      </c>
      <c r="G13" s="96"/>
      <c r="H13" s="82"/>
      <c r="I13" s="82"/>
      <c r="J13" s="83"/>
      <c r="K13" s="7" t="str">
        <f t="shared" si="6"/>
        <v/>
      </c>
      <c r="L13" s="96"/>
      <c r="M13" s="24"/>
      <c r="N13" s="24"/>
      <c r="O13" s="97" t="str">
        <f>CONCATENATE(IFERROR(VLOOKUP(B13,Einstellungen!$A$5:$B$25,2,FALSE),""), IF(AND(IFERROR(VLOOKUP(B13,Einstellungen!$A$5:$B$25,2,FALSE),"")&lt;&gt;"",IFERROR(IF(B13&lt;=INDEX(Einstellungen!$F$5:$H$23,MATCH(B13,Einstellungen!$F$5:$F$23,1),2),VLOOKUP(B13,Einstellungen!$F$5:$H$23,3,1),""),"")&lt;&gt;"")," / ",""),IFERROR(IF(B13&lt;=INDEX(Einstellungen!$F$5:$H$23,MATCH(B13,Einstellungen!$F$5:$F$23,1),2),VLOOKUP(B13,Einstellungen!$F$5:$H$23,3,1),""),""))</f>
        <v/>
      </c>
      <c r="P13" s="45">
        <f t="shared" si="7"/>
        <v>8</v>
      </c>
      <c r="Q13" s="103" t="str">
        <f>IFERROR(VLOOKUP($B13,Einstellungen!$A$5:$B$25,2,FALSE),"")</f>
        <v/>
      </c>
      <c r="R13">
        <f t="shared" si="2"/>
        <v>5</v>
      </c>
      <c r="S13">
        <f t="shared" si="3"/>
        <v>0</v>
      </c>
      <c r="T13" t="str">
        <f t="shared" si="4"/>
        <v>Fr</v>
      </c>
      <c r="U13" s="124" t="str">
        <f>IF($T13=U$3,IF(OR($Q13&lt;&gt;"",$R13&gt;7),"",IFERROR(IF($B13&lt;=INDEX(Einstellungen!$J$5:$X$23,MATCH($B13,Einstellungen!$J$5:$J$23,1),2),VLOOKUP($B13,Einstellungen!$J$5:$X$23,U$2,1),""),"")),"")</f>
        <v/>
      </c>
      <c r="V13" s="124" t="str">
        <f>IF($T13=V$3,IF(OR($Q13&lt;&gt;"",$R13&gt;7),"",IFERROR(IF($B13&lt;=INDEX(Einstellungen!$J$5:$X$23,MATCH($B13,Einstellungen!$J$5:$J$23,1),2),VLOOKUP($B13,Einstellungen!$J$5:$X$23,V$2,1),""),"")),"")</f>
        <v/>
      </c>
      <c r="W13" s="124" t="str">
        <f>IF($T13=W$3,IF(OR($Q13&lt;&gt;"",$R13&gt;7),"",IFERROR(IF($B13&lt;=INDEX(Einstellungen!$J$5:$X$23,MATCH($B13,Einstellungen!$J$5:$J$23,1),2),VLOOKUP($B13,Einstellungen!$J$5:$X$23,W$2,1),""),"")),"")</f>
        <v/>
      </c>
      <c r="X13" s="124" t="str">
        <f>IF($T13=X$3,IF(OR($Q13&lt;&gt;"",$R13&gt;7),"",IFERROR(IF($B13&lt;=INDEX(Einstellungen!$J$5:$X$23,MATCH($B13,Einstellungen!$J$5:$J$23,1),2),VLOOKUP($B13,Einstellungen!$J$5:$X$23,X$2,1),""),"")),"")</f>
        <v/>
      </c>
      <c r="Y13" s="124">
        <f>IF($T13=Y$3,IF(OR($Q13&lt;&gt;"",$R13&gt;7),"",IFERROR(IF($B13&lt;=INDEX(Einstellungen!$J$5:$X$23,MATCH($B13,Einstellungen!$J$5:$J$23,1),2),VLOOKUP($B13,Einstellungen!$J$5:$X$23,Y$2,1),""),"")),"")</f>
        <v>8</v>
      </c>
      <c r="Z13" s="124" t="str">
        <f>IF($T13=Z$3,IF(OR($Q13&lt;&gt;"",$R13&gt;7),"",IFERROR(IF($B13&lt;=INDEX(Einstellungen!$J$5:$X$23,MATCH($B13,Einstellungen!$J$5:$J$23,1),2),VLOOKUP($B13,Einstellungen!$J$5:$X$23,Z$2,1),""),"")),"")</f>
        <v/>
      </c>
      <c r="AA13" s="124" t="str">
        <f>IF($T13=AA$3,IF(OR($Q13&lt;&gt;"",$R13&gt;7),"",IFERROR(IF($B13&lt;=INDEX(Einstellungen!$J$5:$X$23,MATCH($B13,Einstellungen!$J$5:$J$23,1),2),VLOOKUP($B13,Einstellungen!$J$5:$X$23,AA$2,1),""),"")),"")</f>
        <v/>
      </c>
    </row>
    <row r="14" spans="1:28" x14ac:dyDescent="0.25">
      <c r="A14" s="53">
        <f t="shared" si="0"/>
        <v>46214</v>
      </c>
      <c r="B14" s="88">
        <f t="shared" si="1"/>
        <v>46214</v>
      </c>
      <c r="C14" s="83"/>
      <c r="D14" s="83"/>
      <c r="E14" s="83"/>
      <c r="F14" s="7" t="str">
        <f t="shared" si="5"/>
        <v/>
      </c>
      <c r="G14" s="96"/>
      <c r="H14" s="82"/>
      <c r="I14" s="82"/>
      <c r="J14" s="83"/>
      <c r="K14" s="7" t="str">
        <f t="shared" si="6"/>
        <v/>
      </c>
      <c r="L14" s="96"/>
      <c r="M14" s="24"/>
      <c r="N14" s="24"/>
      <c r="O14" s="97" t="str">
        <f>CONCATENATE(IFERROR(VLOOKUP(B14,Einstellungen!$A$5:$B$25,2,FALSE),""), IF(AND(IFERROR(VLOOKUP(B14,Einstellungen!$A$5:$B$25,2,FALSE),"")&lt;&gt;"",IFERROR(IF(B14&lt;=INDEX(Einstellungen!$F$5:$H$23,MATCH(B14,Einstellungen!$F$5:$F$23,1),2),VLOOKUP(B14,Einstellungen!$F$5:$H$23,3,1),""),"")&lt;&gt;"")," / ",""),IFERROR(IF(B14&lt;=INDEX(Einstellungen!$F$5:$H$23,MATCH(B14,Einstellungen!$F$5:$F$23,1),2),VLOOKUP(B14,Einstellungen!$F$5:$H$23,3,1),""),""))</f>
        <v/>
      </c>
      <c r="P14" s="45">
        <f t="shared" si="7"/>
        <v>0</v>
      </c>
      <c r="Q14" s="103" t="str">
        <f>IFERROR(VLOOKUP($B14,Einstellungen!$A$5:$B$25,2,FALSE),"")</f>
        <v/>
      </c>
      <c r="R14">
        <f t="shared" si="2"/>
        <v>6</v>
      </c>
      <c r="S14">
        <f t="shared" si="3"/>
        <v>0</v>
      </c>
      <c r="T14" t="str">
        <f t="shared" si="4"/>
        <v>Sa</v>
      </c>
      <c r="U14" s="124" t="str">
        <f>IF($T14=U$3,IF(OR($Q14&lt;&gt;"",$R14&gt;7),"",IFERROR(IF($B14&lt;=INDEX(Einstellungen!$J$5:$X$23,MATCH($B14,Einstellungen!$J$5:$J$23,1),2),VLOOKUP($B14,Einstellungen!$J$5:$X$23,U$2,1),""),"")),"")</f>
        <v/>
      </c>
      <c r="V14" s="124" t="str">
        <f>IF($T14=V$3,IF(OR($Q14&lt;&gt;"",$R14&gt;7),"",IFERROR(IF($B14&lt;=INDEX(Einstellungen!$J$5:$X$23,MATCH($B14,Einstellungen!$J$5:$J$23,1),2),VLOOKUP($B14,Einstellungen!$J$5:$X$23,V$2,1),""),"")),"")</f>
        <v/>
      </c>
      <c r="W14" s="124" t="str">
        <f>IF($T14=W$3,IF(OR($Q14&lt;&gt;"",$R14&gt;7),"",IFERROR(IF($B14&lt;=INDEX(Einstellungen!$J$5:$X$23,MATCH($B14,Einstellungen!$J$5:$J$23,1),2),VLOOKUP($B14,Einstellungen!$J$5:$X$23,W$2,1),""),"")),"")</f>
        <v/>
      </c>
      <c r="X14" s="124" t="str">
        <f>IF($T14=X$3,IF(OR($Q14&lt;&gt;"",$R14&gt;7),"",IFERROR(IF($B14&lt;=INDEX(Einstellungen!$J$5:$X$23,MATCH($B14,Einstellungen!$J$5:$J$23,1),2),VLOOKUP($B14,Einstellungen!$J$5:$X$23,X$2,1),""),"")),"")</f>
        <v/>
      </c>
      <c r="Y14" s="124" t="str">
        <f>IF($T14=Y$3,IF(OR($Q14&lt;&gt;"",$R14&gt;7),"",IFERROR(IF($B14&lt;=INDEX(Einstellungen!$J$5:$X$23,MATCH($B14,Einstellungen!$J$5:$J$23,1),2),VLOOKUP($B14,Einstellungen!$J$5:$X$23,Y$2,1),""),"")),"")</f>
        <v/>
      </c>
      <c r="Z14" s="124">
        <f>IF($T14=Z$3,IF(OR($Q14&lt;&gt;"",$R14&gt;7),"",IFERROR(IF($B14&lt;=INDEX(Einstellungen!$J$5:$X$23,MATCH($B14,Einstellungen!$J$5:$J$23,1),2),VLOOKUP($B14,Einstellungen!$J$5:$X$23,Z$2,1),""),"")),"")</f>
        <v>0</v>
      </c>
      <c r="AA14" s="124" t="str">
        <f>IF($T14=AA$3,IF(OR($Q14&lt;&gt;"",$R14&gt;7),"",IFERROR(IF($B14&lt;=INDEX(Einstellungen!$J$5:$X$23,MATCH($B14,Einstellungen!$J$5:$J$23,1),2),VLOOKUP($B14,Einstellungen!$J$5:$X$23,AA$2,1),""),"")),"")</f>
        <v/>
      </c>
    </row>
    <row r="15" spans="1:28" x14ac:dyDescent="0.25">
      <c r="A15" s="53">
        <f t="shared" si="0"/>
        <v>46215</v>
      </c>
      <c r="B15" s="88">
        <f t="shared" si="1"/>
        <v>46215</v>
      </c>
      <c r="C15" s="83"/>
      <c r="D15" s="83"/>
      <c r="E15" s="83"/>
      <c r="F15" s="7" t="str">
        <f t="shared" si="5"/>
        <v/>
      </c>
      <c r="G15" s="96"/>
      <c r="H15" s="82"/>
      <c r="I15" s="82"/>
      <c r="J15" s="83"/>
      <c r="K15" s="7" t="str">
        <f t="shared" si="6"/>
        <v/>
      </c>
      <c r="L15" s="96"/>
      <c r="M15" s="24"/>
      <c r="N15" s="24"/>
      <c r="O15" s="97" t="str">
        <f>CONCATENATE(IFERROR(VLOOKUP(B15,Einstellungen!$A$5:$B$25,2,FALSE),""), IF(AND(IFERROR(VLOOKUP(B15,Einstellungen!$A$5:$B$25,2,FALSE),"")&lt;&gt;"",IFERROR(IF(B15&lt;=INDEX(Einstellungen!$F$5:$H$23,MATCH(B15,Einstellungen!$F$5:$F$23,1),2),VLOOKUP(B15,Einstellungen!$F$5:$H$23,3,1),""),"")&lt;&gt;"")," / ",""),IFERROR(IF(B15&lt;=INDEX(Einstellungen!$F$5:$H$23,MATCH(B15,Einstellungen!$F$5:$F$23,1),2),VLOOKUP(B15,Einstellungen!$F$5:$H$23,3,1),""),""))</f>
        <v/>
      </c>
      <c r="P15" s="45">
        <f t="shared" si="7"/>
        <v>0</v>
      </c>
      <c r="Q15" s="103" t="str">
        <f>IFERROR(VLOOKUP($B15,Einstellungen!$A$5:$B$25,2,FALSE),"")</f>
        <v/>
      </c>
      <c r="R15">
        <f t="shared" si="2"/>
        <v>7</v>
      </c>
      <c r="S15">
        <f t="shared" si="3"/>
        <v>0</v>
      </c>
      <c r="T15" t="str">
        <f t="shared" si="4"/>
        <v>So</v>
      </c>
      <c r="U15" s="124" t="str">
        <f>IF($T15=U$3,IF(OR($Q15&lt;&gt;"",$R15&gt;7),"",IFERROR(IF($B15&lt;=INDEX(Einstellungen!$J$5:$X$23,MATCH($B15,Einstellungen!$J$5:$J$23,1),2),VLOOKUP($B15,Einstellungen!$J$5:$X$23,U$2,1),""),"")),"")</f>
        <v/>
      </c>
      <c r="V15" s="124" t="str">
        <f>IF($T15=V$3,IF(OR($Q15&lt;&gt;"",$R15&gt;7),"",IFERROR(IF($B15&lt;=INDEX(Einstellungen!$J$5:$X$23,MATCH($B15,Einstellungen!$J$5:$J$23,1),2),VLOOKUP($B15,Einstellungen!$J$5:$X$23,V$2,1),""),"")),"")</f>
        <v/>
      </c>
      <c r="W15" s="124" t="str">
        <f>IF($T15=W$3,IF(OR($Q15&lt;&gt;"",$R15&gt;7),"",IFERROR(IF($B15&lt;=INDEX(Einstellungen!$J$5:$X$23,MATCH($B15,Einstellungen!$J$5:$J$23,1),2),VLOOKUP($B15,Einstellungen!$J$5:$X$23,W$2,1),""),"")),"")</f>
        <v/>
      </c>
      <c r="X15" s="124" t="str">
        <f>IF($T15=X$3,IF(OR($Q15&lt;&gt;"",$R15&gt;7),"",IFERROR(IF($B15&lt;=INDEX(Einstellungen!$J$5:$X$23,MATCH($B15,Einstellungen!$J$5:$J$23,1),2),VLOOKUP($B15,Einstellungen!$J$5:$X$23,X$2,1),""),"")),"")</f>
        <v/>
      </c>
      <c r="Y15" s="124" t="str">
        <f>IF($T15=Y$3,IF(OR($Q15&lt;&gt;"",$R15&gt;7),"",IFERROR(IF($B15&lt;=INDEX(Einstellungen!$J$5:$X$23,MATCH($B15,Einstellungen!$J$5:$J$23,1),2),VLOOKUP($B15,Einstellungen!$J$5:$X$23,Y$2,1),""),"")),"")</f>
        <v/>
      </c>
      <c r="Z15" s="124" t="str">
        <f>IF($T15=Z$3,IF(OR($Q15&lt;&gt;"",$R15&gt;7),"",IFERROR(IF($B15&lt;=INDEX(Einstellungen!$J$5:$X$23,MATCH($B15,Einstellungen!$J$5:$J$23,1),2),VLOOKUP($B15,Einstellungen!$J$5:$X$23,Z$2,1),""),"")),"")</f>
        <v/>
      </c>
      <c r="AA15" s="124">
        <f>IF($T15=AA$3,IF(OR($Q15&lt;&gt;"",$R15&gt;7),"",IFERROR(IF($B15&lt;=INDEX(Einstellungen!$J$5:$X$23,MATCH($B15,Einstellungen!$J$5:$J$23,1),2),VLOOKUP($B15,Einstellungen!$J$5:$X$23,AA$2,1),""),"")),"")</f>
        <v>0</v>
      </c>
    </row>
    <row r="16" spans="1:28" x14ac:dyDescent="0.25">
      <c r="A16" s="53">
        <f t="shared" si="0"/>
        <v>46216</v>
      </c>
      <c r="B16" s="88">
        <f t="shared" si="1"/>
        <v>46216</v>
      </c>
      <c r="C16" s="83"/>
      <c r="D16" s="83"/>
      <c r="E16" s="83"/>
      <c r="F16" s="7" t="str">
        <f t="shared" si="5"/>
        <v/>
      </c>
      <c r="G16" s="96"/>
      <c r="H16" s="82"/>
      <c r="I16" s="82"/>
      <c r="J16" s="83"/>
      <c r="K16" s="7" t="str">
        <f t="shared" si="6"/>
        <v/>
      </c>
      <c r="L16" s="96"/>
      <c r="M16" s="24"/>
      <c r="N16" s="24"/>
      <c r="O16" s="97" t="str">
        <f>CONCATENATE(IFERROR(VLOOKUP(B16,Einstellungen!$A$5:$B$25,2,FALSE),""), IF(AND(IFERROR(VLOOKUP(B16,Einstellungen!$A$5:$B$25,2,FALSE),"")&lt;&gt;"",IFERROR(IF(B16&lt;=INDEX(Einstellungen!$F$5:$H$23,MATCH(B16,Einstellungen!$F$5:$F$23,1),2),VLOOKUP(B16,Einstellungen!$F$5:$H$23,3,1),""),"")&lt;&gt;"")," / ",""),IFERROR(IF(B16&lt;=INDEX(Einstellungen!$F$5:$H$23,MATCH(B16,Einstellungen!$F$5:$F$23,1),2),VLOOKUP(B16,Einstellungen!$F$5:$H$23,3,1),""),""))</f>
        <v/>
      </c>
      <c r="P16" s="45">
        <f t="shared" si="7"/>
        <v>8</v>
      </c>
      <c r="Q16" s="103" t="str">
        <f>IFERROR(VLOOKUP($B16,Einstellungen!$A$5:$B$25,2,FALSE),"")</f>
        <v/>
      </c>
      <c r="R16">
        <f t="shared" si="2"/>
        <v>1</v>
      </c>
      <c r="S16">
        <f t="shared" si="3"/>
        <v>0</v>
      </c>
      <c r="T16" t="str">
        <f t="shared" si="4"/>
        <v>Mo</v>
      </c>
      <c r="U16" s="124">
        <f>IF($T16=U$3,IF(OR($Q16&lt;&gt;"",$R16&gt;7),"",IFERROR(IF($B16&lt;=INDEX(Einstellungen!$J$5:$X$23,MATCH($B16,Einstellungen!$J$5:$J$23,1),2),VLOOKUP($B16,Einstellungen!$J$5:$X$23,U$2,1),""),"")),"")</f>
        <v>8</v>
      </c>
      <c r="V16" s="124" t="str">
        <f>IF($T16=V$3,IF(OR($Q16&lt;&gt;"",$R16&gt;7),"",IFERROR(IF($B16&lt;=INDEX(Einstellungen!$J$5:$X$23,MATCH($B16,Einstellungen!$J$5:$J$23,1),2),VLOOKUP($B16,Einstellungen!$J$5:$X$23,V$2,1),""),"")),"")</f>
        <v/>
      </c>
      <c r="W16" s="124" t="str">
        <f>IF($T16=W$3,IF(OR($Q16&lt;&gt;"",$R16&gt;7),"",IFERROR(IF($B16&lt;=INDEX(Einstellungen!$J$5:$X$23,MATCH($B16,Einstellungen!$J$5:$J$23,1),2),VLOOKUP($B16,Einstellungen!$J$5:$X$23,W$2,1),""),"")),"")</f>
        <v/>
      </c>
      <c r="X16" s="124" t="str">
        <f>IF($T16=X$3,IF(OR($Q16&lt;&gt;"",$R16&gt;7),"",IFERROR(IF($B16&lt;=INDEX(Einstellungen!$J$5:$X$23,MATCH($B16,Einstellungen!$J$5:$J$23,1),2),VLOOKUP($B16,Einstellungen!$J$5:$X$23,X$2,1),""),"")),"")</f>
        <v/>
      </c>
      <c r="Y16" s="124" t="str">
        <f>IF($T16=Y$3,IF(OR($Q16&lt;&gt;"",$R16&gt;7),"",IFERROR(IF($B16&lt;=INDEX(Einstellungen!$J$5:$X$23,MATCH($B16,Einstellungen!$J$5:$J$23,1),2),VLOOKUP($B16,Einstellungen!$J$5:$X$23,Y$2,1),""),"")),"")</f>
        <v/>
      </c>
      <c r="Z16" s="124" t="str">
        <f>IF($T16=Z$3,IF(OR($Q16&lt;&gt;"",$R16&gt;7),"",IFERROR(IF($B16&lt;=INDEX(Einstellungen!$J$5:$X$23,MATCH($B16,Einstellungen!$J$5:$J$23,1),2),VLOOKUP($B16,Einstellungen!$J$5:$X$23,Z$2,1),""),"")),"")</f>
        <v/>
      </c>
      <c r="AA16" s="124" t="str">
        <f>IF($T16=AA$3,IF(OR($Q16&lt;&gt;"",$R16&gt;7),"",IFERROR(IF($B16&lt;=INDEX(Einstellungen!$J$5:$X$23,MATCH($B16,Einstellungen!$J$5:$J$23,1),2),VLOOKUP($B16,Einstellungen!$J$5:$X$23,AA$2,1),""),"")),"")</f>
        <v/>
      </c>
    </row>
    <row r="17" spans="1:27" x14ac:dyDescent="0.25">
      <c r="A17" s="53">
        <f t="shared" si="0"/>
        <v>46217</v>
      </c>
      <c r="B17" s="88">
        <f t="shared" si="1"/>
        <v>46217</v>
      </c>
      <c r="C17" s="83"/>
      <c r="D17" s="83"/>
      <c r="E17" s="83"/>
      <c r="F17" s="7" t="str">
        <f t="shared" si="5"/>
        <v/>
      </c>
      <c r="G17" s="96"/>
      <c r="H17" s="82"/>
      <c r="I17" s="82"/>
      <c r="J17" s="83"/>
      <c r="K17" s="7" t="str">
        <f t="shared" si="6"/>
        <v/>
      </c>
      <c r="L17" s="96"/>
      <c r="M17" s="24"/>
      <c r="N17" s="24"/>
      <c r="O17" s="97" t="str">
        <f>CONCATENATE(IFERROR(VLOOKUP(B17,Einstellungen!$A$5:$B$25,2,FALSE),""), IF(AND(IFERROR(VLOOKUP(B17,Einstellungen!$A$5:$B$25,2,FALSE),"")&lt;&gt;"",IFERROR(IF(B17&lt;=INDEX(Einstellungen!$F$5:$H$23,MATCH(B17,Einstellungen!$F$5:$F$23,1),2),VLOOKUP(B17,Einstellungen!$F$5:$H$23,3,1),""),"")&lt;&gt;"")," / ",""),IFERROR(IF(B17&lt;=INDEX(Einstellungen!$F$5:$H$23,MATCH(B17,Einstellungen!$F$5:$F$23,1),2),VLOOKUP(B17,Einstellungen!$F$5:$H$23,3,1),""),""))</f>
        <v/>
      </c>
      <c r="P17" s="45">
        <f t="shared" si="7"/>
        <v>8</v>
      </c>
      <c r="Q17" s="103" t="str">
        <f>IFERROR(VLOOKUP($B17,Einstellungen!$A$5:$B$25,2,FALSE),"")</f>
        <v/>
      </c>
      <c r="R17">
        <f t="shared" si="2"/>
        <v>2</v>
      </c>
      <c r="S17">
        <f t="shared" si="3"/>
        <v>0</v>
      </c>
      <c r="T17" t="str">
        <f t="shared" si="4"/>
        <v>Di</v>
      </c>
      <c r="U17" s="124" t="str">
        <f>IF($T17=U$3,IF(OR($Q17&lt;&gt;"",$R17&gt;7),"",IFERROR(IF($B17&lt;=INDEX(Einstellungen!$J$5:$X$23,MATCH($B17,Einstellungen!$J$5:$J$23,1),2),VLOOKUP($B17,Einstellungen!$J$5:$X$23,U$2,1),""),"")),"")</f>
        <v/>
      </c>
      <c r="V17" s="124">
        <f>IF($T17=V$3,IF(OR($Q17&lt;&gt;"",$R17&gt;7),"",IFERROR(IF($B17&lt;=INDEX(Einstellungen!$J$5:$X$23,MATCH($B17,Einstellungen!$J$5:$J$23,1),2),VLOOKUP($B17,Einstellungen!$J$5:$X$23,V$2,1),""),"")),"")</f>
        <v>8</v>
      </c>
      <c r="W17" s="124" t="str">
        <f>IF($T17=W$3,IF(OR($Q17&lt;&gt;"",$R17&gt;7),"",IFERROR(IF($B17&lt;=INDEX(Einstellungen!$J$5:$X$23,MATCH($B17,Einstellungen!$J$5:$J$23,1),2),VLOOKUP($B17,Einstellungen!$J$5:$X$23,W$2,1),""),"")),"")</f>
        <v/>
      </c>
      <c r="X17" s="124" t="str">
        <f>IF($T17=X$3,IF(OR($Q17&lt;&gt;"",$R17&gt;7),"",IFERROR(IF($B17&lt;=INDEX(Einstellungen!$J$5:$X$23,MATCH($B17,Einstellungen!$J$5:$J$23,1),2),VLOOKUP($B17,Einstellungen!$J$5:$X$23,X$2,1),""),"")),"")</f>
        <v/>
      </c>
      <c r="Y17" s="124" t="str">
        <f>IF($T17=Y$3,IF(OR($Q17&lt;&gt;"",$R17&gt;7),"",IFERROR(IF($B17&lt;=INDEX(Einstellungen!$J$5:$X$23,MATCH($B17,Einstellungen!$J$5:$J$23,1),2),VLOOKUP($B17,Einstellungen!$J$5:$X$23,Y$2,1),""),"")),"")</f>
        <v/>
      </c>
      <c r="Z17" s="124" t="str">
        <f>IF($T17=Z$3,IF(OR($Q17&lt;&gt;"",$R17&gt;7),"",IFERROR(IF($B17&lt;=INDEX(Einstellungen!$J$5:$X$23,MATCH($B17,Einstellungen!$J$5:$J$23,1),2),VLOOKUP($B17,Einstellungen!$J$5:$X$23,Z$2,1),""),"")),"")</f>
        <v/>
      </c>
      <c r="AA17" s="124" t="str">
        <f>IF($T17=AA$3,IF(OR($Q17&lt;&gt;"",$R17&gt;7),"",IFERROR(IF($B17&lt;=INDEX(Einstellungen!$J$5:$X$23,MATCH($B17,Einstellungen!$J$5:$J$23,1),2),VLOOKUP($B17,Einstellungen!$J$5:$X$23,AA$2,1),""),"")),"")</f>
        <v/>
      </c>
    </row>
    <row r="18" spans="1:27" x14ac:dyDescent="0.25">
      <c r="A18" s="53">
        <f t="shared" si="0"/>
        <v>46218</v>
      </c>
      <c r="B18" s="88">
        <f t="shared" si="1"/>
        <v>46218</v>
      </c>
      <c r="C18" s="83"/>
      <c r="D18" s="83"/>
      <c r="E18" s="83"/>
      <c r="F18" s="7" t="str">
        <f t="shared" si="5"/>
        <v/>
      </c>
      <c r="G18" s="96"/>
      <c r="H18" s="82"/>
      <c r="I18" s="82"/>
      <c r="J18" s="83"/>
      <c r="K18" s="7" t="str">
        <f t="shared" si="6"/>
        <v/>
      </c>
      <c r="L18" s="96"/>
      <c r="M18" s="24"/>
      <c r="N18" s="24"/>
      <c r="O18" s="97" t="str">
        <f>CONCATENATE(IFERROR(VLOOKUP(B18,Einstellungen!$A$5:$B$25,2,FALSE),""), IF(AND(IFERROR(VLOOKUP(B18,Einstellungen!$A$5:$B$25,2,FALSE),"")&lt;&gt;"",IFERROR(IF(B18&lt;=INDEX(Einstellungen!$F$5:$H$23,MATCH(B18,Einstellungen!$F$5:$F$23,1),2),VLOOKUP(B18,Einstellungen!$F$5:$H$23,3,1),""),"")&lt;&gt;"")," / ",""),IFERROR(IF(B18&lt;=INDEX(Einstellungen!$F$5:$H$23,MATCH(B18,Einstellungen!$F$5:$F$23,1),2),VLOOKUP(B18,Einstellungen!$F$5:$H$23,3,1),""),""))</f>
        <v/>
      </c>
      <c r="P18" s="45">
        <f t="shared" si="7"/>
        <v>8</v>
      </c>
      <c r="Q18" s="103" t="str">
        <f>IFERROR(VLOOKUP($B18,Einstellungen!$A$5:$B$25,2,FALSE),"")</f>
        <v/>
      </c>
      <c r="R18">
        <f t="shared" si="2"/>
        <v>3</v>
      </c>
      <c r="S18">
        <f t="shared" si="3"/>
        <v>0</v>
      </c>
      <c r="T18" t="str">
        <f t="shared" si="4"/>
        <v>Mi</v>
      </c>
      <c r="U18" s="124" t="str">
        <f>IF($T18=U$3,IF(OR($Q18&lt;&gt;"",$R18&gt;7),"",IFERROR(IF($B18&lt;=INDEX(Einstellungen!$J$5:$X$23,MATCH($B18,Einstellungen!$J$5:$J$23,1),2),VLOOKUP($B18,Einstellungen!$J$5:$X$23,U$2,1),""),"")),"")</f>
        <v/>
      </c>
      <c r="V18" s="124" t="str">
        <f>IF($T18=V$3,IF(OR($Q18&lt;&gt;"",$R18&gt;7),"",IFERROR(IF($B18&lt;=INDEX(Einstellungen!$J$5:$X$23,MATCH($B18,Einstellungen!$J$5:$J$23,1),2),VLOOKUP($B18,Einstellungen!$J$5:$X$23,V$2,1),""),"")),"")</f>
        <v/>
      </c>
      <c r="W18" s="124">
        <f>IF($T18=W$3,IF(OR($Q18&lt;&gt;"",$R18&gt;7),"",IFERROR(IF($B18&lt;=INDEX(Einstellungen!$J$5:$X$23,MATCH($B18,Einstellungen!$J$5:$J$23,1),2),VLOOKUP($B18,Einstellungen!$J$5:$X$23,W$2,1),""),"")),"")</f>
        <v>8</v>
      </c>
      <c r="X18" s="124" t="str">
        <f>IF($T18=X$3,IF(OR($Q18&lt;&gt;"",$R18&gt;7),"",IFERROR(IF($B18&lt;=INDEX(Einstellungen!$J$5:$X$23,MATCH($B18,Einstellungen!$J$5:$J$23,1),2),VLOOKUP($B18,Einstellungen!$J$5:$X$23,X$2,1),""),"")),"")</f>
        <v/>
      </c>
      <c r="Y18" s="124" t="str">
        <f>IF($T18=Y$3,IF(OR($Q18&lt;&gt;"",$R18&gt;7),"",IFERROR(IF($B18&lt;=INDEX(Einstellungen!$J$5:$X$23,MATCH($B18,Einstellungen!$J$5:$J$23,1),2),VLOOKUP($B18,Einstellungen!$J$5:$X$23,Y$2,1),""),"")),"")</f>
        <v/>
      </c>
      <c r="Z18" s="124" t="str">
        <f>IF($T18=Z$3,IF(OR($Q18&lt;&gt;"",$R18&gt;7),"",IFERROR(IF($B18&lt;=INDEX(Einstellungen!$J$5:$X$23,MATCH($B18,Einstellungen!$J$5:$J$23,1),2),VLOOKUP($B18,Einstellungen!$J$5:$X$23,Z$2,1),""),"")),"")</f>
        <v/>
      </c>
      <c r="AA18" s="124" t="str">
        <f>IF($T18=AA$3,IF(OR($Q18&lt;&gt;"",$R18&gt;7),"",IFERROR(IF($B18&lt;=INDEX(Einstellungen!$J$5:$X$23,MATCH($B18,Einstellungen!$J$5:$J$23,1),2),VLOOKUP($B18,Einstellungen!$J$5:$X$23,AA$2,1),""),"")),"")</f>
        <v/>
      </c>
    </row>
    <row r="19" spans="1:27" x14ac:dyDescent="0.25">
      <c r="A19" s="53">
        <f t="shared" si="0"/>
        <v>46219</v>
      </c>
      <c r="B19" s="88">
        <f t="shared" si="1"/>
        <v>46219</v>
      </c>
      <c r="C19" s="83"/>
      <c r="D19" s="83"/>
      <c r="E19" s="83"/>
      <c r="F19" s="7" t="str">
        <f t="shared" si="5"/>
        <v/>
      </c>
      <c r="G19" s="96"/>
      <c r="H19" s="82"/>
      <c r="I19" s="82"/>
      <c r="J19" s="83"/>
      <c r="K19" s="7" t="str">
        <f t="shared" si="6"/>
        <v/>
      </c>
      <c r="L19" s="96"/>
      <c r="M19" s="24"/>
      <c r="N19" s="24"/>
      <c r="O19" s="97" t="str">
        <f>CONCATENATE(IFERROR(VLOOKUP(B19,Einstellungen!$A$5:$B$25,2,FALSE),""), IF(AND(IFERROR(VLOOKUP(B19,Einstellungen!$A$5:$B$25,2,FALSE),"")&lt;&gt;"",IFERROR(IF(B19&lt;=INDEX(Einstellungen!$F$5:$H$23,MATCH(B19,Einstellungen!$F$5:$F$23,1),2),VLOOKUP(B19,Einstellungen!$F$5:$H$23,3,1),""),"")&lt;&gt;"")," / ",""),IFERROR(IF(B19&lt;=INDEX(Einstellungen!$F$5:$H$23,MATCH(B19,Einstellungen!$F$5:$F$23,1),2),VLOOKUP(B19,Einstellungen!$F$5:$H$23,3,1),""),""))</f>
        <v/>
      </c>
      <c r="P19" s="45">
        <f t="shared" si="7"/>
        <v>8</v>
      </c>
      <c r="Q19" s="103" t="str">
        <f>IFERROR(VLOOKUP($B19,Einstellungen!$A$5:$B$25,2,FALSE),"")</f>
        <v/>
      </c>
      <c r="R19">
        <f t="shared" si="2"/>
        <v>4</v>
      </c>
      <c r="S19">
        <f t="shared" si="3"/>
        <v>0</v>
      </c>
      <c r="T19" t="str">
        <f t="shared" si="4"/>
        <v>Do</v>
      </c>
      <c r="U19" s="124" t="str">
        <f>IF($T19=U$3,IF(OR($Q19&lt;&gt;"",$R19&gt;7),"",IFERROR(IF($B19&lt;=INDEX(Einstellungen!$J$5:$X$23,MATCH($B19,Einstellungen!$J$5:$J$23,1),2),VLOOKUP($B19,Einstellungen!$J$5:$X$23,U$2,1),""),"")),"")</f>
        <v/>
      </c>
      <c r="V19" s="124" t="str">
        <f>IF($T19=V$3,IF(OR($Q19&lt;&gt;"",$R19&gt;7),"",IFERROR(IF($B19&lt;=INDEX(Einstellungen!$J$5:$X$23,MATCH($B19,Einstellungen!$J$5:$J$23,1),2),VLOOKUP($B19,Einstellungen!$J$5:$X$23,V$2,1),""),"")),"")</f>
        <v/>
      </c>
      <c r="W19" s="124" t="str">
        <f>IF($T19=W$3,IF(OR($Q19&lt;&gt;"",$R19&gt;7),"",IFERROR(IF($B19&lt;=INDEX(Einstellungen!$J$5:$X$23,MATCH($B19,Einstellungen!$J$5:$J$23,1),2),VLOOKUP($B19,Einstellungen!$J$5:$X$23,W$2,1),""),"")),"")</f>
        <v/>
      </c>
      <c r="X19" s="124">
        <f>IF($T19=X$3,IF(OR($Q19&lt;&gt;"",$R19&gt;7),"",IFERROR(IF($B19&lt;=INDEX(Einstellungen!$J$5:$X$23,MATCH($B19,Einstellungen!$J$5:$J$23,1),2),VLOOKUP($B19,Einstellungen!$J$5:$X$23,X$2,1),""),"")),"")</f>
        <v>8</v>
      </c>
      <c r="Y19" s="124" t="str">
        <f>IF($T19=Y$3,IF(OR($Q19&lt;&gt;"",$R19&gt;7),"",IFERROR(IF($B19&lt;=INDEX(Einstellungen!$J$5:$X$23,MATCH($B19,Einstellungen!$J$5:$J$23,1),2),VLOOKUP($B19,Einstellungen!$J$5:$X$23,Y$2,1),""),"")),"")</f>
        <v/>
      </c>
      <c r="Z19" s="124" t="str">
        <f>IF($T19=Z$3,IF(OR($Q19&lt;&gt;"",$R19&gt;7),"",IFERROR(IF($B19&lt;=INDEX(Einstellungen!$J$5:$X$23,MATCH($B19,Einstellungen!$J$5:$J$23,1),2),VLOOKUP($B19,Einstellungen!$J$5:$X$23,Z$2,1),""),"")),"")</f>
        <v/>
      </c>
      <c r="AA19" s="124" t="str">
        <f>IF($T19=AA$3,IF(OR($Q19&lt;&gt;"",$R19&gt;7),"",IFERROR(IF($B19&lt;=INDEX(Einstellungen!$J$5:$X$23,MATCH($B19,Einstellungen!$J$5:$J$23,1),2),VLOOKUP($B19,Einstellungen!$J$5:$X$23,AA$2,1),""),"")),"")</f>
        <v/>
      </c>
    </row>
    <row r="20" spans="1:27" x14ac:dyDescent="0.25">
      <c r="A20" s="53">
        <f t="shared" si="0"/>
        <v>46220</v>
      </c>
      <c r="B20" s="88">
        <f t="shared" si="1"/>
        <v>46220</v>
      </c>
      <c r="C20" s="83"/>
      <c r="D20" s="83"/>
      <c r="E20" s="83"/>
      <c r="F20" s="7" t="str">
        <f t="shared" si="5"/>
        <v/>
      </c>
      <c r="G20" s="96"/>
      <c r="H20" s="82"/>
      <c r="I20" s="82"/>
      <c r="J20" s="83"/>
      <c r="K20" s="7" t="str">
        <f t="shared" si="6"/>
        <v/>
      </c>
      <c r="L20" s="96"/>
      <c r="M20" s="24"/>
      <c r="N20" s="24"/>
      <c r="O20" s="97" t="str">
        <f>CONCATENATE(IFERROR(VLOOKUP(B20,Einstellungen!$A$5:$B$25,2,FALSE),""), IF(AND(IFERROR(VLOOKUP(B20,Einstellungen!$A$5:$B$25,2,FALSE),"")&lt;&gt;"",IFERROR(IF(B20&lt;=INDEX(Einstellungen!$F$5:$H$23,MATCH(B20,Einstellungen!$F$5:$F$23,1),2),VLOOKUP(B20,Einstellungen!$F$5:$H$23,3,1),""),"")&lt;&gt;"")," / ",""),IFERROR(IF(B20&lt;=INDEX(Einstellungen!$F$5:$H$23,MATCH(B20,Einstellungen!$F$5:$F$23,1),2),VLOOKUP(B20,Einstellungen!$F$5:$H$23,3,1),""),""))</f>
        <v/>
      </c>
      <c r="P20" s="45">
        <f t="shared" si="7"/>
        <v>8</v>
      </c>
      <c r="Q20" s="103" t="str">
        <f>IFERROR(VLOOKUP($B20,Einstellungen!$A$5:$B$25,2,FALSE),"")</f>
        <v/>
      </c>
      <c r="R20">
        <f t="shared" si="2"/>
        <v>5</v>
      </c>
      <c r="S20">
        <f t="shared" si="3"/>
        <v>0</v>
      </c>
      <c r="T20" t="str">
        <f t="shared" si="4"/>
        <v>Fr</v>
      </c>
      <c r="U20" s="124" t="str">
        <f>IF($T20=U$3,IF(OR($Q20&lt;&gt;"",$R20&gt;7),"",IFERROR(IF($B20&lt;=INDEX(Einstellungen!$J$5:$X$23,MATCH($B20,Einstellungen!$J$5:$J$23,1),2),VLOOKUP($B20,Einstellungen!$J$5:$X$23,U$2,1),""),"")),"")</f>
        <v/>
      </c>
      <c r="V20" s="124" t="str">
        <f>IF($T20=V$3,IF(OR($Q20&lt;&gt;"",$R20&gt;7),"",IFERROR(IF($B20&lt;=INDEX(Einstellungen!$J$5:$X$23,MATCH($B20,Einstellungen!$J$5:$J$23,1),2),VLOOKUP($B20,Einstellungen!$J$5:$X$23,V$2,1),""),"")),"")</f>
        <v/>
      </c>
      <c r="W20" s="124" t="str">
        <f>IF($T20=W$3,IF(OR($Q20&lt;&gt;"",$R20&gt;7),"",IFERROR(IF($B20&lt;=INDEX(Einstellungen!$J$5:$X$23,MATCH($B20,Einstellungen!$J$5:$J$23,1),2),VLOOKUP($B20,Einstellungen!$J$5:$X$23,W$2,1),""),"")),"")</f>
        <v/>
      </c>
      <c r="X20" s="124" t="str">
        <f>IF($T20=X$3,IF(OR($Q20&lt;&gt;"",$R20&gt;7),"",IFERROR(IF($B20&lt;=INDEX(Einstellungen!$J$5:$X$23,MATCH($B20,Einstellungen!$J$5:$J$23,1),2),VLOOKUP($B20,Einstellungen!$J$5:$X$23,X$2,1),""),"")),"")</f>
        <v/>
      </c>
      <c r="Y20" s="124">
        <f>IF($T20=Y$3,IF(OR($Q20&lt;&gt;"",$R20&gt;7),"",IFERROR(IF($B20&lt;=INDEX(Einstellungen!$J$5:$X$23,MATCH($B20,Einstellungen!$J$5:$J$23,1),2),VLOOKUP($B20,Einstellungen!$J$5:$X$23,Y$2,1),""),"")),"")</f>
        <v>8</v>
      </c>
      <c r="Z20" s="124" t="str">
        <f>IF($T20=Z$3,IF(OR($Q20&lt;&gt;"",$R20&gt;7),"",IFERROR(IF($B20&lt;=INDEX(Einstellungen!$J$5:$X$23,MATCH($B20,Einstellungen!$J$5:$J$23,1),2),VLOOKUP($B20,Einstellungen!$J$5:$X$23,Z$2,1),""),"")),"")</f>
        <v/>
      </c>
      <c r="AA20" s="124" t="str">
        <f>IF($T20=AA$3,IF(OR($Q20&lt;&gt;"",$R20&gt;7),"",IFERROR(IF($B20&lt;=INDEX(Einstellungen!$J$5:$X$23,MATCH($B20,Einstellungen!$J$5:$J$23,1),2),VLOOKUP($B20,Einstellungen!$J$5:$X$23,AA$2,1),""),"")),"")</f>
        <v/>
      </c>
    </row>
    <row r="21" spans="1:27" x14ac:dyDescent="0.25">
      <c r="A21" s="53">
        <f t="shared" si="0"/>
        <v>46221</v>
      </c>
      <c r="B21" s="88">
        <f t="shared" si="1"/>
        <v>46221</v>
      </c>
      <c r="C21" s="83"/>
      <c r="D21" s="83"/>
      <c r="E21" s="83"/>
      <c r="F21" s="7" t="str">
        <f t="shared" si="5"/>
        <v/>
      </c>
      <c r="G21" s="96"/>
      <c r="H21" s="82"/>
      <c r="I21" s="82"/>
      <c r="J21" s="83"/>
      <c r="K21" s="7" t="str">
        <f t="shared" si="6"/>
        <v/>
      </c>
      <c r="L21" s="96"/>
      <c r="M21" s="24"/>
      <c r="N21" s="24"/>
      <c r="O21" s="97" t="str">
        <f>CONCATENATE(IFERROR(VLOOKUP(B21,Einstellungen!$A$5:$B$25,2,FALSE),""), IF(AND(IFERROR(VLOOKUP(B21,Einstellungen!$A$5:$B$25,2,FALSE),"")&lt;&gt;"",IFERROR(IF(B21&lt;=INDEX(Einstellungen!$F$5:$H$23,MATCH(B21,Einstellungen!$F$5:$F$23,1),2),VLOOKUP(B21,Einstellungen!$F$5:$H$23,3,1),""),"")&lt;&gt;"")," / ",""),IFERROR(IF(B21&lt;=INDEX(Einstellungen!$F$5:$H$23,MATCH(B21,Einstellungen!$F$5:$F$23,1),2),VLOOKUP(B21,Einstellungen!$F$5:$H$23,3,1),""),""))</f>
        <v/>
      </c>
      <c r="P21" s="45">
        <f t="shared" si="7"/>
        <v>0</v>
      </c>
      <c r="Q21" s="103" t="str">
        <f>IFERROR(VLOOKUP($B21,Einstellungen!$A$5:$B$25,2,FALSE),"")</f>
        <v/>
      </c>
      <c r="R21">
        <f t="shared" si="2"/>
        <v>6</v>
      </c>
      <c r="S21">
        <f t="shared" si="3"/>
        <v>0</v>
      </c>
      <c r="T21" t="str">
        <f t="shared" si="4"/>
        <v>Sa</v>
      </c>
      <c r="U21" s="124" t="str">
        <f>IF($T21=U$3,IF(OR($Q21&lt;&gt;"",$R21&gt;7),"",IFERROR(IF($B21&lt;=INDEX(Einstellungen!$J$5:$X$23,MATCH($B21,Einstellungen!$J$5:$J$23,1),2),VLOOKUP($B21,Einstellungen!$J$5:$X$23,U$2,1),""),"")),"")</f>
        <v/>
      </c>
      <c r="V21" s="124" t="str">
        <f>IF($T21=V$3,IF(OR($Q21&lt;&gt;"",$R21&gt;7),"",IFERROR(IF($B21&lt;=INDEX(Einstellungen!$J$5:$X$23,MATCH($B21,Einstellungen!$J$5:$J$23,1),2),VLOOKUP($B21,Einstellungen!$J$5:$X$23,V$2,1),""),"")),"")</f>
        <v/>
      </c>
      <c r="W21" s="124" t="str">
        <f>IF($T21=W$3,IF(OR($Q21&lt;&gt;"",$R21&gt;7),"",IFERROR(IF($B21&lt;=INDEX(Einstellungen!$J$5:$X$23,MATCH($B21,Einstellungen!$J$5:$J$23,1),2),VLOOKUP($B21,Einstellungen!$J$5:$X$23,W$2,1),""),"")),"")</f>
        <v/>
      </c>
      <c r="X21" s="124" t="str">
        <f>IF($T21=X$3,IF(OR($Q21&lt;&gt;"",$R21&gt;7),"",IFERROR(IF($B21&lt;=INDEX(Einstellungen!$J$5:$X$23,MATCH($B21,Einstellungen!$J$5:$J$23,1),2),VLOOKUP($B21,Einstellungen!$J$5:$X$23,X$2,1),""),"")),"")</f>
        <v/>
      </c>
      <c r="Y21" s="124" t="str">
        <f>IF($T21=Y$3,IF(OR($Q21&lt;&gt;"",$R21&gt;7),"",IFERROR(IF($B21&lt;=INDEX(Einstellungen!$J$5:$X$23,MATCH($B21,Einstellungen!$J$5:$J$23,1),2),VLOOKUP($B21,Einstellungen!$J$5:$X$23,Y$2,1),""),"")),"")</f>
        <v/>
      </c>
      <c r="Z21" s="124">
        <f>IF($T21=Z$3,IF(OR($Q21&lt;&gt;"",$R21&gt;7),"",IFERROR(IF($B21&lt;=INDEX(Einstellungen!$J$5:$X$23,MATCH($B21,Einstellungen!$J$5:$J$23,1),2),VLOOKUP($B21,Einstellungen!$J$5:$X$23,Z$2,1),""),"")),"")</f>
        <v>0</v>
      </c>
      <c r="AA21" s="124" t="str">
        <f>IF($T21=AA$3,IF(OR($Q21&lt;&gt;"",$R21&gt;7),"",IFERROR(IF($B21&lt;=INDEX(Einstellungen!$J$5:$X$23,MATCH($B21,Einstellungen!$J$5:$J$23,1),2),VLOOKUP($B21,Einstellungen!$J$5:$X$23,AA$2,1),""),"")),"")</f>
        <v/>
      </c>
    </row>
    <row r="22" spans="1:27" x14ac:dyDescent="0.25">
      <c r="A22" s="53">
        <f t="shared" si="0"/>
        <v>46222</v>
      </c>
      <c r="B22" s="88">
        <f t="shared" si="1"/>
        <v>46222</v>
      </c>
      <c r="C22" s="83"/>
      <c r="D22" s="83"/>
      <c r="E22" s="83"/>
      <c r="F22" s="7" t="str">
        <f t="shared" si="5"/>
        <v/>
      </c>
      <c r="G22" s="96"/>
      <c r="H22" s="82"/>
      <c r="I22" s="82"/>
      <c r="J22" s="83"/>
      <c r="K22" s="7" t="str">
        <f t="shared" si="6"/>
        <v/>
      </c>
      <c r="L22" s="96"/>
      <c r="M22" s="24"/>
      <c r="N22" s="24"/>
      <c r="O22" s="97" t="str">
        <f>CONCATENATE(IFERROR(VLOOKUP(B22,Einstellungen!$A$5:$B$25,2,FALSE),""), IF(AND(IFERROR(VLOOKUP(B22,Einstellungen!$A$5:$B$25,2,FALSE),"")&lt;&gt;"",IFERROR(IF(B22&lt;=INDEX(Einstellungen!$F$5:$H$23,MATCH(B22,Einstellungen!$F$5:$F$23,1),2),VLOOKUP(B22,Einstellungen!$F$5:$H$23,3,1),""),"")&lt;&gt;"")," / ",""),IFERROR(IF(B22&lt;=INDEX(Einstellungen!$F$5:$H$23,MATCH(B22,Einstellungen!$F$5:$F$23,1),2),VLOOKUP(B22,Einstellungen!$F$5:$H$23,3,1),""),""))</f>
        <v/>
      </c>
      <c r="P22" s="45">
        <f t="shared" si="7"/>
        <v>0</v>
      </c>
      <c r="Q22" s="103" t="str">
        <f>IFERROR(VLOOKUP($B22,Einstellungen!$A$5:$B$25,2,FALSE),"")</f>
        <v/>
      </c>
      <c r="R22">
        <f t="shared" si="2"/>
        <v>7</v>
      </c>
      <c r="S22">
        <f t="shared" si="3"/>
        <v>0</v>
      </c>
      <c r="T22" t="str">
        <f t="shared" si="4"/>
        <v>So</v>
      </c>
      <c r="U22" s="124" t="str">
        <f>IF($T22=U$3,IF(OR($Q22&lt;&gt;"",$R22&gt;7),"",IFERROR(IF($B22&lt;=INDEX(Einstellungen!$J$5:$X$23,MATCH($B22,Einstellungen!$J$5:$J$23,1),2),VLOOKUP($B22,Einstellungen!$J$5:$X$23,U$2,1),""),"")),"")</f>
        <v/>
      </c>
      <c r="V22" s="124" t="str">
        <f>IF($T22=V$3,IF(OR($Q22&lt;&gt;"",$R22&gt;7),"",IFERROR(IF($B22&lt;=INDEX(Einstellungen!$J$5:$X$23,MATCH($B22,Einstellungen!$J$5:$J$23,1),2),VLOOKUP($B22,Einstellungen!$J$5:$X$23,V$2,1),""),"")),"")</f>
        <v/>
      </c>
      <c r="W22" s="124" t="str">
        <f>IF($T22=W$3,IF(OR($Q22&lt;&gt;"",$R22&gt;7),"",IFERROR(IF($B22&lt;=INDEX(Einstellungen!$J$5:$X$23,MATCH($B22,Einstellungen!$J$5:$J$23,1),2),VLOOKUP($B22,Einstellungen!$J$5:$X$23,W$2,1),""),"")),"")</f>
        <v/>
      </c>
      <c r="X22" s="124" t="str">
        <f>IF($T22=X$3,IF(OR($Q22&lt;&gt;"",$R22&gt;7),"",IFERROR(IF($B22&lt;=INDEX(Einstellungen!$J$5:$X$23,MATCH($B22,Einstellungen!$J$5:$J$23,1),2),VLOOKUP($B22,Einstellungen!$J$5:$X$23,X$2,1),""),"")),"")</f>
        <v/>
      </c>
      <c r="Y22" s="124" t="str">
        <f>IF($T22=Y$3,IF(OR($Q22&lt;&gt;"",$R22&gt;7),"",IFERROR(IF($B22&lt;=INDEX(Einstellungen!$J$5:$X$23,MATCH($B22,Einstellungen!$J$5:$J$23,1),2),VLOOKUP($B22,Einstellungen!$J$5:$X$23,Y$2,1),""),"")),"")</f>
        <v/>
      </c>
      <c r="Z22" s="124" t="str">
        <f>IF($T22=Z$3,IF(OR($Q22&lt;&gt;"",$R22&gt;7),"",IFERROR(IF($B22&lt;=INDEX(Einstellungen!$J$5:$X$23,MATCH($B22,Einstellungen!$J$5:$J$23,1),2),VLOOKUP($B22,Einstellungen!$J$5:$X$23,Z$2,1),""),"")),"")</f>
        <v/>
      </c>
      <c r="AA22" s="124">
        <f>IF($T22=AA$3,IF(OR($Q22&lt;&gt;"",$R22&gt;7),"",IFERROR(IF($B22&lt;=INDEX(Einstellungen!$J$5:$X$23,MATCH($B22,Einstellungen!$J$5:$J$23,1),2),VLOOKUP($B22,Einstellungen!$J$5:$X$23,AA$2,1),""),"")),"")</f>
        <v>0</v>
      </c>
    </row>
    <row r="23" spans="1:27" x14ac:dyDescent="0.25">
      <c r="A23" s="53">
        <f t="shared" si="0"/>
        <v>46223</v>
      </c>
      <c r="B23" s="88">
        <f t="shared" si="1"/>
        <v>46223</v>
      </c>
      <c r="C23" s="83"/>
      <c r="D23" s="83"/>
      <c r="E23" s="83"/>
      <c r="F23" s="7" t="str">
        <f t="shared" si="5"/>
        <v/>
      </c>
      <c r="G23" s="96"/>
      <c r="H23" s="82"/>
      <c r="I23" s="82"/>
      <c r="J23" s="83"/>
      <c r="K23" s="7" t="str">
        <f t="shared" si="6"/>
        <v/>
      </c>
      <c r="L23" s="96"/>
      <c r="M23" s="24"/>
      <c r="N23" s="24"/>
      <c r="O23" s="97" t="str">
        <f>CONCATENATE(IFERROR(VLOOKUP(B23,Einstellungen!$A$5:$B$25,2,FALSE),""), IF(AND(IFERROR(VLOOKUP(B23,Einstellungen!$A$5:$B$25,2,FALSE),"")&lt;&gt;"",IFERROR(IF(B23&lt;=INDEX(Einstellungen!$F$5:$H$23,MATCH(B23,Einstellungen!$F$5:$F$23,1),2),VLOOKUP(B23,Einstellungen!$F$5:$H$23,3,1),""),"")&lt;&gt;"")," / ",""),IFERROR(IF(B23&lt;=INDEX(Einstellungen!$F$5:$H$23,MATCH(B23,Einstellungen!$F$5:$F$23,1),2),VLOOKUP(B23,Einstellungen!$F$5:$H$23,3,1),""),""))</f>
        <v/>
      </c>
      <c r="P23" s="45">
        <f t="shared" si="7"/>
        <v>8</v>
      </c>
      <c r="Q23" s="103" t="str">
        <f>IFERROR(VLOOKUP($B23,Einstellungen!$A$5:$B$25,2,FALSE),"")</f>
        <v/>
      </c>
      <c r="R23">
        <f t="shared" si="2"/>
        <v>1</v>
      </c>
      <c r="S23">
        <f t="shared" si="3"/>
        <v>0</v>
      </c>
      <c r="T23" t="str">
        <f t="shared" si="4"/>
        <v>Mo</v>
      </c>
      <c r="U23" s="124">
        <f>IF($T23=U$3,IF(OR($Q23&lt;&gt;"",$R23&gt;7),"",IFERROR(IF($B23&lt;=INDEX(Einstellungen!$J$5:$X$23,MATCH($B23,Einstellungen!$J$5:$J$23,1),2),VLOOKUP($B23,Einstellungen!$J$5:$X$23,U$2,1),""),"")),"")</f>
        <v>8</v>
      </c>
      <c r="V23" s="124" t="str">
        <f>IF($T23=V$3,IF(OR($Q23&lt;&gt;"",$R23&gt;7),"",IFERROR(IF($B23&lt;=INDEX(Einstellungen!$J$5:$X$23,MATCH($B23,Einstellungen!$J$5:$J$23,1),2),VLOOKUP($B23,Einstellungen!$J$5:$X$23,V$2,1),""),"")),"")</f>
        <v/>
      </c>
      <c r="W23" s="124" t="str">
        <f>IF($T23=W$3,IF(OR($Q23&lt;&gt;"",$R23&gt;7),"",IFERROR(IF($B23&lt;=INDEX(Einstellungen!$J$5:$X$23,MATCH($B23,Einstellungen!$J$5:$J$23,1),2),VLOOKUP($B23,Einstellungen!$J$5:$X$23,W$2,1),""),"")),"")</f>
        <v/>
      </c>
      <c r="X23" s="124" t="str">
        <f>IF($T23=X$3,IF(OR($Q23&lt;&gt;"",$R23&gt;7),"",IFERROR(IF($B23&lt;=INDEX(Einstellungen!$J$5:$X$23,MATCH($B23,Einstellungen!$J$5:$J$23,1),2),VLOOKUP($B23,Einstellungen!$J$5:$X$23,X$2,1),""),"")),"")</f>
        <v/>
      </c>
      <c r="Y23" s="124" t="str">
        <f>IF($T23=Y$3,IF(OR($Q23&lt;&gt;"",$R23&gt;7),"",IFERROR(IF($B23&lt;=INDEX(Einstellungen!$J$5:$X$23,MATCH($B23,Einstellungen!$J$5:$J$23,1),2),VLOOKUP($B23,Einstellungen!$J$5:$X$23,Y$2,1),""),"")),"")</f>
        <v/>
      </c>
      <c r="Z23" s="124" t="str">
        <f>IF($T23=Z$3,IF(OR($Q23&lt;&gt;"",$R23&gt;7),"",IFERROR(IF($B23&lt;=INDEX(Einstellungen!$J$5:$X$23,MATCH($B23,Einstellungen!$J$5:$J$23,1),2),VLOOKUP($B23,Einstellungen!$J$5:$X$23,Z$2,1),""),"")),"")</f>
        <v/>
      </c>
      <c r="AA23" s="124" t="str">
        <f>IF($T23=AA$3,IF(OR($Q23&lt;&gt;"",$R23&gt;7),"",IFERROR(IF($B23&lt;=INDEX(Einstellungen!$J$5:$X$23,MATCH($B23,Einstellungen!$J$5:$J$23,1),2),VLOOKUP($B23,Einstellungen!$J$5:$X$23,AA$2,1),""),"")),"")</f>
        <v/>
      </c>
    </row>
    <row r="24" spans="1:27" x14ac:dyDescent="0.25">
      <c r="A24" s="53">
        <f t="shared" si="0"/>
        <v>46224</v>
      </c>
      <c r="B24" s="88">
        <f t="shared" si="1"/>
        <v>46224</v>
      </c>
      <c r="C24" s="83"/>
      <c r="D24" s="83"/>
      <c r="E24" s="83"/>
      <c r="F24" s="7" t="str">
        <f t="shared" si="5"/>
        <v/>
      </c>
      <c r="G24" s="96"/>
      <c r="H24" s="82"/>
      <c r="I24" s="82"/>
      <c r="J24" s="83"/>
      <c r="K24" s="7" t="str">
        <f t="shared" si="6"/>
        <v/>
      </c>
      <c r="L24" s="96"/>
      <c r="M24" s="24"/>
      <c r="N24" s="24"/>
      <c r="O24" s="97" t="str">
        <f>CONCATENATE(IFERROR(VLOOKUP(B24,Einstellungen!$A$5:$B$25,2,FALSE),""), IF(AND(IFERROR(VLOOKUP(B24,Einstellungen!$A$5:$B$25,2,FALSE),"")&lt;&gt;"",IFERROR(IF(B24&lt;=INDEX(Einstellungen!$F$5:$H$23,MATCH(B24,Einstellungen!$F$5:$F$23,1),2),VLOOKUP(B24,Einstellungen!$F$5:$H$23,3,1),""),"")&lt;&gt;"")," / ",""),IFERROR(IF(B24&lt;=INDEX(Einstellungen!$F$5:$H$23,MATCH(B24,Einstellungen!$F$5:$F$23,1),2),VLOOKUP(B24,Einstellungen!$F$5:$H$23,3,1),""),""))</f>
        <v/>
      </c>
      <c r="P24" s="45">
        <f t="shared" si="7"/>
        <v>8</v>
      </c>
      <c r="Q24" s="103" t="str">
        <f>IFERROR(VLOOKUP($B24,Einstellungen!$A$5:$B$25,2,FALSE),"")</f>
        <v/>
      </c>
      <c r="R24">
        <f t="shared" si="2"/>
        <v>2</v>
      </c>
      <c r="S24">
        <f t="shared" si="3"/>
        <v>0</v>
      </c>
      <c r="T24" t="str">
        <f t="shared" si="4"/>
        <v>Di</v>
      </c>
      <c r="U24" s="124" t="str">
        <f>IF($T24=U$3,IF(OR($Q24&lt;&gt;"",$R24&gt;7),"",IFERROR(IF($B24&lt;=INDEX(Einstellungen!$J$5:$X$23,MATCH($B24,Einstellungen!$J$5:$J$23,1),2),VLOOKUP($B24,Einstellungen!$J$5:$X$23,U$2,1),""),"")),"")</f>
        <v/>
      </c>
      <c r="V24" s="124">
        <f>IF($T24=V$3,IF(OR($Q24&lt;&gt;"",$R24&gt;7),"",IFERROR(IF($B24&lt;=INDEX(Einstellungen!$J$5:$X$23,MATCH($B24,Einstellungen!$J$5:$J$23,1),2),VLOOKUP($B24,Einstellungen!$J$5:$X$23,V$2,1),""),"")),"")</f>
        <v>8</v>
      </c>
      <c r="W24" s="124" t="str">
        <f>IF($T24=W$3,IF(OR($Q24&lt;&gt;"",$R24&gt;7),"",IFERROR(IF($B24&lt;=INDEX(Einstellungen!$J$5:$X$23,MATCH($B24,Einstellungen!$J$5:$J$23,1),2),VLOOKUP($B24,Einstellungen!$J$5:$X$23,W$2,1),""),"")),"")</f>
        <v/>
      </c>
      <c r="X24" s="124" t="str">
        <f>IF($T24=X$3,IF(OR($Q24&lt;&gt;"",$R24&gt;7),"",IFERROR(IF($B24&lt;=INDEX(Einstellungen!$J$5:$X$23,MATCH($B24,Einstellungen!$J$5:$J$23,1),2),VLOOKUP($B24,Einstellungen!$J$5:$X$23,X$2,1),""),"")),"")</f>
        <v/>
      </c>
      <c r="Y24" s="124" t="str">
        <f>IF($T24=Y$3,IF(OR($Q24&lt;&gt;"",$R24&gt;7),"",IFERROR(IF($B24&lt;=INDEX(Einstellungen!$J$5:$X$23,MATCH($B24,Einstellungen!$J$5:$J$23,1),2),VLOOKUP($B24,Einstellungen!$J$5:$X$23,Y$2,1),""),"")),"")</f>
        <v/>
      </c>
      <c r="Z24" s="124" t="str">
        <f>IF($T24=Z$3,IF(OR($Q24&lt;&gt;"",$R24&gt;7),"",IFERROR(IF($B24&lt;=INDEX(Einstellungen!$J$5:$X$23,MATCH($B24,Einstellungen!$J$5:$J$23,1),2),VLOOKUP($B24,Einstellungen!$J$5:$X$23,Z$2,1),""),"")),"")</f>
        <v/>
      </c>
      <c r="AA24" s="124" t="str">
        <f>IF($T24=AA$3,IF(OR($Q24&lt;&gt;"",$R24&gt;7),"",IFERROR(IF($B24&lt;=INDEX(Einstellungen!$J$5:$X$23,MATCH($B24,Einstellungen!$J$5:$J$23,1),2),VLOOKUP($B24,Einstellungen!$J$5:$X$23,AA$2,1),""),"")),"")</f>
        <v/>
      </c>
    </row>
    <row r="25" spans="1:27" x14ac:dyDescent="0.25">
      <c r="A25" s="53">
        <f t="shared" si="0"/>
        <v>46225</v>
      </c>
      <c r="B25" s="88">
        <f t="shared" si="1"/>
        <v>46225</v>
      </c>
      <c r="C25" s="83"/>
      <c r="D25" s="83"/>
      <c r="E25" s="83"/>
      <c r="F25" s="7" t="str">
        <f t="shared" si="5"/>
        <v/>
      </c>
      <c r="G25" s="96"/>
      <c r="H25" s="82"/>
      <c r="I25" s="82"/>
      <c r="J25" s="83"/>
      <c r="K25" s="7" t="str">
        <f t="shared" si="6"/>
        <v/>
      </c>
      <c r="L25" s="96"/>
      <c r="M25" s="24"/>
      <c r="N25" s="24"/>
      <c r="O25" s="97" t="str">
        <f>CONCATENATE(IFERROR(VLOOKUP(B25,Einstellungen!$A$5:$B$25,2,FALSE),""), IF(AND(IFERROR(VLOOKUP(B25,Einstellungen!$A$5:$B$25,2,FALSE),"")&lt;&gt;"",IFERROR(IF(B25&lt;=INDEX(Einstellungen!$F$5:$H$23,MATCH(B25,Einstellungen!$F$5:$F$23,1),2),VLOOKUP(B25,Einstellungen!$F$5:$H$23,3,1),""),"")&lt;&gt;"")," / ",""),IFERROR(IF(B25&lt;=INDEX(Einstellungen!$F$5:$H$23,MATCH(B25,Einstellungen!$F$5:$F$23,1),2),VLOOKUP(B25,Einstellungen!$F$5:$H$23,3,1),""),""))</f>
        <v/>
      </c>
      <c r="P25" s="45">
        <f t="shared" si="7"/>
        <v>8</v>
      </c>
      <c r="Q25" s="103" t="str">
        <f>IFERROR(VLOOKUP($B25,Einstellungen!$A$5:$B$25,2,FALSE),"")</f>
        <v/>
      </c>
      <c r="R25">
        <f t="shared" si="2"/>
        <v>3</v>
      </c>
      <c r="S25">
        <f t="shared" si="3"/>
        <v>0</v>
      </c>
      <c r="T25" t="str">
        <f t="shared" si="4"/>
        <v>Mi</v>
      </c>
      <c r="U25" s="124" t="str">
        <f>IF($T25=U$3,IF(OR($Q25&lt;&gt;"",$R25&gt;7),"",IFERROR(IF($B25&lt;=INDEX(Einstellungen!$J$5:$X$23,MATCH($B25,Einstellungen!$J$5:$J$23,1),2),VLOOKUP($B25,Einstellungen!$J$5:$X$23,U$2,1),""),"")),"")</f>
        <v/>
      </c>
      <c r="V25" s="124" t="str">
        <f>IF($T25=V$3,IF(OR($Q25&lt;&gt;"",$R25&gt;7),"",IFERROR(IF($B25&lt;=INDEX(Einstellungen!$J$5:$X$23,MATCH($B25,Einstellungen!$J$5:$J$23,1),2),VLOOKUP($B25,Einstellungen!$J$5:$X$23,V$2,1),""),"")),"")</f>
        <v/>
      </c>
      <c r="W25" s="124">
        <f>IF($T25=W$3,IF(OR($Q25&lt;&gt;"",$R25&gt;7),"",IFERROR(IF($B25&lt;=INDEX(Einstellungen!$J$5:$X$23,MATCH($B25,Einstellungen!$J$5:$J$23,1),2),VLOOKUP($B25,Einstellungen!$J$5:$X$23,W$2,1),""),"")),"")</f>
        <v>8</v>
      </c>
      <c r="X25" s="124" t="str">
        <f>IF($T25=X$3,IF(OR($Q25&lt;&gt;"",$R25&gt;7),"",IFERROR(IF($B25&lt;=INDEX(Einstellungen!$J$5:$X$23,MATCH($B25,Einstellungen!$J$5:$J$23,1),2),VLOOKUP($B25,Einstellungen!$J$5:$X$23,X$2,1),""),"")),"")</f>
        <v/>
      </c>
      <c r="Y25" s="124" t="str">
        <f>IF($T25=Y$3,IF(OR($Q25&lt;&gt;"",$R25&gt;7),"",IFERROR(IF($B25&lt;=INDEX(Einstellungen!$J$5:$X$23,MATCH($B25,Einstellungen!$J$5:$J$23,1),2),VLOOKUP($B25,Einstellungen!$J$5:$X$23,Y$2,1),""),"")),"")</f>
        <v/>
      </c>
      <c r="Z25" s="124" t="str">
        <f>IF($T25=Z$3,IF(OR($Q25&lt;&gt;"",$R25&gt;7),"",IFERROR(IF($B25&lt;=INDEX(Einstellungen!$J$5:$X$23,MATCH($B25,Einstellungen!$J$5:$J$23,1),2),VLOOKUP($B25,Einstellungen!$J$5:$X$23,Z$2,1),""),"")),"")</f>
        <v/>
      </c>
      <c r="AA25" s="124" t="str">
        <f>IF($T25=AA$3,IF(OR($Q25&lt;&gt;"",$R25&gt;7),"",IFERROR(IF($B25&lt;=INDEX(Einstellungen!$J$5:$X$23,MATCH($B25,Einstellungen!$J$5:$J$23,1),2),VLOOKUP($B25,Einstellungen!$J$5:$X$23,AA$2,1),""),"")),"")</f>
        <v/>
      </c>
    </row>
    <row r="26" spans="1:27" x14ac:dyDescent="0.25">
      <c r="A26" s="53">
        <f t="shared" si="0"/>
        <v>46226</v>
      </c>
      <c r="B26" s="88">
        <f t="shared" si="1"/>
        <v>46226</v>
      </c>
      <c r="C26" s="83"/>
      <c r="D26" s="83"/>
      <c r="E26" s="83"/>
      <c r="F26" s="7" t="str">
        <f t="shared" si="5"/>
        <v/>
      </c>
      <c r="G26" s="96"/>
      <c r="H26" s="82"/>
      <c r="I26" s="82"/>
      <c r="J26" s="83"/>
      <c r="K26" s="7" t="str">
        <f t="shared" si="6"/>
        <v/>
      </c>
      <c r="L26" s="96"/>
      <c r="M26" s="24"/>
      <c r="N26" s="24"/>
      <c r="O26" s="97" t="str">
        <f>CONCATENATE(IFERROR(VLOOKUP(B26,Einstellungen!$A$5:$B$25,2,FALSE),""), IF(AND(IFERROR(VLOOKUP(B26,Einstellungen!$A$5:$B$25,2,FALSE),"")&lt;&gt;"",IFERROR(IF(B26&lt;=INDEX(Einstellungen!$F$5:$H$23,MATCH(B26,Einstellungen!$F$5:$F$23,1),2),VLOOKUP(B26,Einstellungen!$F$5:$H$23,3,1),""),"")&lt;&gt;"")," / ",""),IFERROR(IF(B26&lt;=INDEX(Einstellungen!$F$5:$H$23,MATCH(B26,Einstellungen!$F$5:$F$23,1),2),VLOOKUP(B26,Einstellungen!$F$5:$H$23,3,1),""),""))</f>
        <v/>
      </c>
      <c r="P26" s="45">
        <f t="shared" si="7"/>
        <v>8</v>
      </c>
      <c r="Q26" s="103" t="str">
        <f>IFERROR(VLOOKUP($B26,Einstellungen!$A$5:$B$25,2,FALSE),"")</f>
        <v/>
      </c>
      <c r="R26">
        <f t="shared" si="2"/>
        <v>4</v>
      </c>
      <c r="S26">
        <f t="shared" si="3"/>
        <v>0</v>
      </c>
      <c r="T26" t="str">
        <f t="shared" si="4"/>
        <v>Do</v>
      </c>
      <c r="U26" s="124" t="str">
        <f>IF($T26=U$3,IF(OR($Q26&lt;&gt;"",$R26&gt;7),"",IFERROR(IF($B26&lt;=INDEX(Einstellungen!$J$5:$X$23,MATCH($B26,Einstellungen!$J$5:$J$23,1),2),VLOOKUP($B26,Einstellungen!$J$5:$X$23,U$2,1),""),"")),"")</f>
        <v/>
      </c>
      <c r="V26" s="124" t="str">
        <f>IF($T26=V$3,IF(OR($Q26&lt;&gt;"",$R26&gt;7),"",IFERROR(IF($B26&lt;=INDEX(Einstellungen!$J$5:$X$23,MATCH($B26,Einstellungen!$J$5:$J$23,1),2),VLOOKUP($B26,Einstellungen!$J$5:$X$23,V$2,1),""),"")),"")</f>
        <v/>
      </c>
      <c r="W26" s="124" t="str">
        <f>IF($T26=W$3,IF(OR($Q26&lt;&gt;"",$R26&gt;7),"",IFERROR(IF($B26&lt;=INDEX(Einstellungen!$J$5:$X$23,MATCH($B26,Einstellungen!$J$5:$J$23,1),2),VLOOKUP($B26,Einstellungen!$J$5:$X$23,W$2,1),""),"")),"")</f>
        <v/>
      </c>
      <c r="X26" s="124">
        <f>IF($T26=X$3,IF(OR($Q26&lt;&gt;"",$R26&gt;7),"",IFERROR(IF($B26&lt;=INDEX(Einstellungen!$J$5:$X$23,MATCH($B26,Einstellungen!$J$5:$J$23,1),2),VLOOKUP($B26,Einstellungen!$J$5:$X$23,X$2,1),""),"")),"")</f>
        <v>8</v>
      </c>
      <c r="Y26" s="124" t="str">
        <f>IF($T26=Y$3,IF(OR($Q26&lt;&gt;"",$R26&gt;7),"",IFERROR(IF($B26&lt;=INDEX(Einstellungen!$J$5:$X$23,MATCH($B26,Einstellungen!$J$5:$J$23,1),2),VLOOKUP($B26,Einstellungen!$J$5:$X$23,Y$2,1),""),"")),"")</f>
        <v/>
      </c>
      <c r="Z26" s="124" t="str">
        <f>IF($T26=Z$3,IF(OR($Q26&lt;&gt;"",$R26&gt;7),"",IFERROR(IF($B26&lt;=INDEX(Einstellungen!$J$5:$X$23,MATCH($B26,Einstellungen!$J$5:$J$23,1),2),VLOOKUP($B26,Einstellungen!$J$5:$X$23,Z$2,1),""),"")),"")</f>
        <v/>
      </c>
      <c r="AA26" s="124" t="str">
        <f>IF($T26=AA$3,IF(OR($Q26&lt;&gt;"",$R26&gt;7),"",IFERROR(IF($B26&lt;=INDEX(Einstellungen!$J$5:$X$23,MATCH($B26,Einstellungen!$J$5:$J$23,1),2),VLOOKUP($B26,Einstellungen!$J$5:$X$23,AA$2,1),""),"")),"")</f>
        <v/>
      </c>
    </row>
    <row r="27" spans="1:27" x14ac:dyDescent="0.25">
      <c r="A27" s="53">
        <f t="shared" si="0"/>
        <v>46227</v>
      </c>
      <c r="B27" s="88">
        <f t="shared" si="1"/>
        <v>46227</v>
      </c>
      <c r="C27" s="83"/>
      <c r="D27" s="83"/>
      <c r="E27" s="83"/>
      <c r="F27" s="7" t="str">
        <f t="shared" si="5"/>
        <v/>
      </c>
      <c r="G27" s="96"/>
      <c r="H27" s="82"/>
      <c r="I27" s="82"/>
      <c r="J27" s="83"/>
      <c r="K27" s="7" t="str">
        <f t="shared" si="6"/>
        <v/>
      </c>
      <c r="L27" s="96"/>
      <c r="M27" s="24"/>
      <c r="N27" s="24"/>
      <c r="O27" s="97" t="str">
        <f>CONCATENATE(IFERROR(VLOOKUP(B27,Einstellungen!$A$5:$B$25,2,FALSE),""), IF(AND(IFERROR(VLOOKUP(B27,Einstellungen!$A$5:$B$25,2,FALSE),"")&lt;&gt;"",IFERROR(IF(B27&lt;=INDEX(Einstellungen!$F$5:$H$23,MATCH(B27,Einstellungen!$F$5:$F$23,1),2),VLOOKUP(B27,Einstellungen!$F$5:$H$23,3,1),""),"")&lt;&gt;"")," / ",""),IFERROR(IF(B27&lt;=INDEX(Einstellungen!$F$5:$H$23,MATCH(B27,Einstellungen!$F$5:$F$23,1),2),VLOOKUP(B27,Einstellungen!$F$5:$H$23,3,1),""),""))</f>
        <v/>
      </c>
      <c r="P27" s="45">
        <f t="shared" si="7"/>
        <v>8</v>
      </c>
      <c r="Q27" s="103" t="str">
        <f>IFERROR(VLOOKUP($B27,Einstellungen!$A$5:$B$25,2,FALSE),"")</f>
        <v/>
      </c>
      <c r="R27">
        <f t="shared" si="2"/>
        <v>5</v>
      </c>
      <c r="S27">
        <f t="shared" si="3"/>
        <v>0</v>
      </c>
      <c r="T27" t="str">
        <f t="shared" si="4"/>
        <v>Fr</v>
      </c>
      <c r="U27" s="124" t="str">
        <f>IF($T27=U$3,IF(OR($Q27&lt;&gt;"",$R27&gt;7),"",IFERROR(IF($B27&lt;=INDEX(Einstellungen!$J$5:$X$23,MATCH($B27,Einstellungen!$J$5:$J$23,1),2),VLOOKUP($B27,Einstellungen!$J$5:$X$23,U$2,1),""),"")),"")</f>
        <v/>
      </c>
      <c r="V27" s="124" t="str">
        <f>IF($T27=V$3,IF(OR($Q27&lt;&gt;"",$R27&gt;7),"",IFERROR(IF($B27&lt;=INDEX(Einstellungen!$J$5:$X$23,MATCH($B27,Einstellungen!$J$5:$J$23,1),2),VLOOKUP($B27,Einstellungen!$J$5:$X$23,V$2,1),""),"")),"")</f>
        <v/>
      </c>
      <c r="W27" s="124" t="str">
        <f>IF($T27=W$3,IF(OR($Q27&lt;&gt;"",$R27&gt;7),"",IFERROR(IF($B27&lt;=INDEX(Einstellungen!$J$5:$X$23,MATCH($B27,Einstellungen!$J$5:$J$23,1),2),VLOOKUP($B27,Einstellungen!$J$5:$X$23,W$2,1),""),"")),"")</f>
        <v/>
      </c>
      <c r="X27" s="124" t="str">
        <f>IF($T27=X$3,IF(OR($Q27&lt;&gt;"",$R27&gt;7),"",IFERROR(IF($B27&lt;=INDEX(Einstellungen!$J$5:$X$23,MATCH($B27,Einstellungen!$J$5:$J$23,1),2),VLOOKUP($B27,Einstellungen!$J$5:$X$23,X$2,1),""),"")),"")</f>
        <v/>
      </c>
      <c r="Y27" s="124">
        <f>IF($T27=Y$3,IF(OR($Q27&lt;&gt;"",$R27&gt;7),"",IFERROR(IF($B27&lt;=INDEX(Einstellungen!$J$5:$X$23,MATCH($B27,Einstellungen!$J$5:$J$23,1),2),VLOOKUP($B27,Einstellungen!$J$5:$X$23,Y$2,1),""),"")),"")</f>
        <v>8</v>
      </c>
      <c r="Z27" s="124" t="str">
        <f>IF($T27=Z$3,IF(OR($Q27&lt;&gt;"",$R27&gt;7),"",IFERROR(IF($B27&lt;=INDEX(Einstellungen!$J$5:$X$23,MATCH($B27,Einstellungen!$J$5:$J$23,1),2),VLOOKUP($B27,Einstellungen!$J$5:$X$23,Z$2,1),""),"")),"")</f>
        <v/>
      </c>
      <c r="AA27" s="124" t="str">
        <f>IF($T27=AA$3,IF(OR($Q27&lt;&gt;"",$R27&gt;7),"",IFERROR(IF($B27&lt;=INDEX(Einstellungen!$J$5:$X$23,MATCH($B27,Einstellungen!$J$5:$J$23,1),2),VLOOKUP($B27,Einstellungen!$J$5:$X$23,AA$2,1),""),"")),"")</f>
        <v/>
      </c>
    </row>
    <row r="28" spans="1:27" x14ac:dyDescent="0.25">
      <c r="A28" s="53">
        <f t="shared" si="0"/>
        <v>46228</v>
      </c>
      <c r="B28" s="88">
        <f t="shared" si="1"/>
        <v>46228</v>
      </c>
      <c r="C28" s="83"/>
      <c r="D28" s="83"/>
      <c r="E28" s="83"/>
      <c r="F28" s="7" t="str">
        <f t="shared" si="5"/>
        <v/>
      </c>
      <c r="G28" s="96"/>
      <c r="H28" s="82"/>
      <c r="I28" s="82"/>
      <c r="J28" s="83"/>
      <c r="K28" s="7" t="str">
        <f t="shared" si="6"/>
        <v/>
      </c>
      <c r="L28" s="96"/>
      <c r="M28" s="24"/>
      <c r="N28" s="24"/>
      <c r="O28" s="97" t="str">
        <f>CONCATENATE(IFERROR(VLOOKUP(B28,Einstellungen!$A$5:$B$25,2,FALSE),""), IF(AND(IFERROR(VLOOKUP(B28,Einstellungen!$A$5:$B$25,2,FALSE),"")&lt;&gt;"",IFERROR(IF(B28&lt;=INDEX(Einstellungen!$F$5:$H$23,MATCH(B28,Einstellungen!$F$5:$F$23,1),2),VLOOKUP(B28,Einstellungen!$F$5:$H$23,3,1),""),"")&lt;&gt;"")," / ",""),IFERROR(IF(B28&lt;=INDEX(Einstellungen!$F$5:$H$23,MATCH(B28,Einstellungen!$F$5:$F$23,1),2),VLOOKUP(B28,Einstellungen!$F$5:$H$23,3,1),""),""))</f>
        <v/>
      </c>
      <c r="P28" s="45">
        <f t="shared" si="7"/>
        <v>0</v>
      </c>
      <c r="Q28" s="103" t="str">
        <f>IFERROR(VLOOKUP($B28,Einstellungen!$A$5:$B$25,2,FALSE),"")</f>
        <v/>
      </c>
      <c r="R28">
        <f t="shared" si="2"/>
        <v>6</v>
      </c>
      <c r="S28">
        <f t="shared" si="3"/>
        <v>0</v>
      </c>
      <c r="T28" t="str">
        <f t="shared" si="4"/>
        <v>Sa</v>
      </c>
      <c r="U28" s="124" t="str">
        <f>IF($T28=U$3,IF(OR($Q28&lt;&gt;"",$R28&gt;7),"",IFERROR(IF($B28&lt;=INDEX(Einstellungen!$J$5:$X$23,MATCH($B28,Einstellungen!$J$5:$J$23,1),2),VLOOKUP($B28,Einstellungen!$J$5:$X$23,U$2,1),""),"")),"")</f>
        <v/>
      </c>
      <c r="V28" s="124" t="str">
        <f>IF($T28=V$3,IF(OR($Q28&lt;&gt;"",$R28&gt;7),"",IFERROR(IF($B28&lt;=INDEX(Einstellungen!$J$5:$X$23,MATCH($B28,Einstellungen!$J$5:$J$23,1),2),VLOOKUP($B28,Einstellungen!$J$5:$X$23,V$2,1),""),"")),"")</f>
        <v/>
      </c>
      <c r="W28" s="124" t="str">
        <f>IF($T28=W$3,IF(OR($Q28&lt;&gt;"",$R28&gt;7),"",IFERROR(IF($B28&lt;=INDEX(Einstellungen!$J$5:$X$23,MATCH($B28,Einstellungen!$J$5:$J$23,1),2),VLOOKUP($B28,Einstellungen!$J$5:$X$23,W$2,1),""),"")),"")</f>
        <v/>
      </c>
      <c r="X28" s="124" t="str">
        <f>IF($T28=X$3,IF(OR($Q28&lt;&gt;"",$R28&gt;7),"",IFERROR(IF($B28&lt;=INDEX(Einstellungen!$J$5:$X$23,MATCH($B28,Einstellungen!$J$5:$J$23,1),2),VLOOKUP($B28,Einstellungen!$J$5:$X$23,X$2,1),""),"")),"")</f>
        <v/>
      </c>
      <c r="Y28" s="124" t="str">
        <f>IF($T28=Y$3,IF(OR($Q28&lt;&gt;"",$R28&gt;7),"",IFERROR(IF($B28&lt;=INDEX(Einstellungen!$J$5:$X$23,MATCH($B28,Einstellungen!$J$5:$J$23,1),2),VLOOKUP($B28,Einstellungen!$J$5:$X$23,Y$2,1),""),"")),"")</f>
        <v/>
      </c>
      <c r="Z28" s="124">
        <f>IF($T28=Z$3,IF(OR($Q28&lt;&gt;"",$R28&gt;7),"",IFERROR(IF($B28&lt;=INDEX(Einstellungen!$J$5:$X$23,MATCH($B28,Einstellungen!$J$5:$J$23,1),2),VLOOKUP($B28,Einstellungen!$J$5:$X$23,Z$2,1),""),"")),"")</f>
        <v>0</v>
      </c>
      <c r="AA28" s="124" t="str">
        <f>IF($T28=AA$3,IF(OR($Q28&lt;&gt;"",$R28&gt;7),"",IFERROR(IF($B28&lt;=INDEX(Einstellungen!$J$5:$X$23,MATCH($B28,Einstellungen!$J$5:$J$23,1),2),VLOOKUP($B28,Einstellungen!$J$5:$X$23,AA$2,1),""),"")),"")</f>
        <v/>
      </c>
    </row>
    <row r="29" spans="1:27" x14ac:dyDescent="0.25">
      <c r="A29" s="53">
        <f t="shared" si="0"/>
        <v>46229</v>
      </c>
      <c r="B29" s="88">
        <f t="shared" si="1"/>
        <v>46229</v>
      </c>
      <c r="C29" s="83"/>
      <c r="D29" s="83"/>
      <c r="E29" s="83"/>
      <c r="F29" s="7" t="str">
        <f t="shared" si="5"/>
        <v/>
      </c>
      <c r="G29" s="96"/>
      <c r="H29" s="82"/>
      <c r="I29" s="82"/>
      <c r="J29" s="83"/>
      <c r="K29" s="7" t="str">
        <f t="shared" si="6"/>
        <v/>
      </c>
      <c r="L29" s="96"/>
      <c r="M29" s="24"/>
      <c r="N29" s="24"/>
      <c r="O29" s="97" t="str">
        <f>CONCATENATE(IFERROR(VLOOKUP(B29,Einstellungen!$A$5:$B$25,2,FALSE),""), IF(AND(IFERROR(VLOOKUP(B29,Einstellungen!$A$5:$B$25,2,FALSE),"")&lt;&gt;"",IFERROR(IF(B29&lt;=INDEX(Einstellungen!$F$5:$H$23,MATCH(B29,Einstellungen!$F$5:$F$23,1),2),VLOOKUP(B29,Einstellungen!$F$5:$H$23,3,1),""),"")&lt;&gt;"")," / ",""),IFERROR(IF(B29&lt;=INDEX(Einstellungen!$F$5:$H$23,MATCH(B29,Einstellungen!$F$5:$F$23,1),2),VLOOKUP(B29,Einstellungen!$F$5:$H$23,3,1),""),""))</f>
        <v/>
      </c>
      <c r="P29" s="45">
        <f t="shared" si="7"/>
        <v>0</v>
      </c>
      <c r="Q29" s="103" t="str">
        <f>IFERROR(VLOOKUP($B29,Einstellungen!$A$5:$B$25,2,FALSE),"")</f>
        <v/>
      </c>
      <c r="R29">
        <f t="shared" si="2"/>
        <v>7</v>
      </c>
      <c r="S29">
        <f t="shared" si="3"/>
        <v>0</v>
      </c>
      <c r="T29" t="str">
        <f t="shared" si="4"/>
        <v>So</v>
      </c>
      <c r="U29" s="124" t="str">
        <f>IF($T29=U$3,IF(OR($Q29&lt;&gt;"",$R29&gt;7),"",IFERROR(IF($B29&lt;=INDEX(Einstellungen!$J$5:$X$23,MATCH($B29,Einstellungen!$J$5:$J$23,1),2),VLOOKUP($B29,Einstellungen!$J$5:$X$23,U$2,1),""),"")),"")</f>
        <v/>
      </c>
      <c r="V29" s="124" t="str">
        <f>IF($T29=V$3,IF(OR($Q29&lt;&gt;"",$R29&gt;7),"",IFERROR(IF($B29&lt;=INDEX(Einstellungen!$J$5:$X$23,MATCH($B29,Einstellungen!$J$5:$J$23,1),2),VLOOKUP($B29,Einstellungen!$J$5:$X$23,V$2,1),""),"")),"")</f>
        <v/>
      </c>
      <c r="W29" s="124" t="str">
        <f>IF($T29=W$3,IF(OR($Q29&lt;&gt;"",$R29&gt;7),"",IFERROR(IF($B29&lt;=INDEX(Einstellungen!$J$5:$X$23,MATCH($B29,Einstellungen!$J$5:$J$23,1),2),VLOOKUP($B29,Einstellungen!$J$5:$X$23,W$2,1),""),"")),"")</f>
        <v/>
      </c>
      <c r="X29" s="124" t="str">
        <f>IF($T29=X$3,IF(OR($Q29&lt;&gt;"",$R29&gt;7),"",IFERROR(IF($B29&lt;=INDEX(Einstellungen!$J$5:$X$23,MATCH($B29,Einstellungen!$J$5:$J$23,1),2),VLOOKUP($B29,Einstellungen!$J$5:$X$23,X$2,1),""),"")),"")</f>
        <v/>
      </c>
      <c r="Y29" s="124" t="str">
        <f>IF($T29=Y$3,IF(OR($Q29&lt;&gt;"",$R29&gt;7),"",IFERROR(IF($B29&lt;=INDEX(Einstellungen!$J$5:$X$23,MATCH($B29,Einstellungen!$J$5:$J$23,1),2),VLOOKUP($B29,Einstellungen!$J$5:$X$23,Y$2,1),""),"")),"")</f>
        <v/>
      </c>
      <c r="Z29" s="124" t="str">
        <f>IF($T29=Z$3,IF(OR($Q29&lt;&gt;"",$R29&gt;7),"",IFERROR(IF($B29&lt;=INDEX(Einstellungen!$J$5:$X$23,MATCH($B29,Einstellungen!$J$5:$J$23,1),2),VLOOKUP($B29,Einstellungen!$J$5:$X$23,Z$2,1),""),"")),"")</f>
        <v/>
      </c>
      <c r="AA29" s="124">
        <f>IF($T29=AA$3,IF(OR($Q29&lt;&gt;"",$R29&gt;7),"",IFERROR(IF($B29&lt;=INDEX(Einstellungen!$J$5:$X$23,MATCH($B29,Einstellungen!$J$5:$J$23,1),2),VLOOKUP($B29,Einstellungen!$J$5:$X$23,AA$2,1),""),"")),"")</f>
        <v>0</v>
      </c>
    </row>
    <row r="30" spans="1:27" x14ac:dyDescent="0.25">
      <c r="A30" s="53">
        <f t="shared" si="0"/>
        <v>46230</v>
      </c>
      <c r="B30" s="88">
        <f t="shared" si="1"/>
        <v>46230</v>
      </c>
      <c r="C30" s="83"/>
      <c r="D30" s="83"/>
      <c r="E30" s="83"/>
      <c r="F30" s="7" t="str">
        <f t="shared" si="5"/>
        <v/>
      </c>
      <c r="G30" s="96"/>
      <c r="H30" s="82"/>
      <c r="I30" s="82"/>
      <c r="J30" s="83"/>
      <c r="K30" s="7" t="str">
        <f t="shared" si="6"/>
        <v/>
      </c>
      <c r="L30" s="96"/>
      <c r="M30" s="24"/>
      <c r="N30" s="24"/>
      <c r="O30" s="97" t="str">
        <f>CONCATENATE(IFERROR(VLOOKUP(B30,Einstellungen!$A$5:$B$25,2,FALSE),""), IF(AND(IFERROR(VLOOKUP(B30,Einstellungen!$A$5:$B$25,2,FALSE),"")&lt;&gt;"",IFERROR(IF(B30&lt;=INDEX(Einstellungen!$F$5:$H$23,MATCH(B30,Einstellungen!$F$5:$F$23,1),2),VLOOKUP(B30,Einstellungen!$F$5:$H$23,3,1),""),"")&lt;&gt;"")," / ",""),IFERROR(IF(B30&lt;=INDEX(Einstellungen!$F$5:$H$23,MATCH(B30,Einstellungen!$F$5:$F$23,1),2),VLOOKUP(B30,Einstellungen!$F$5:$H$23,3,1),""),""))</f>
        <v/>
      </c>
      <c r="P30" s="45">
        <f t="shared" si="7"/>
        <v>8</v>
      </c>
      <c r="Q30" s="103" t="str">
        <f>IFERROR(VLOOKUP($B30,Einstellungen!$A$5:$B$25,2,FALSE),"")</f>
        <v/>
      </c>
      <c r="R30">
        <f t="shared" si="2"/>
        <v>1</v>
      </c>
      <c r="S30">
        <f t="shared" si="3"/>
        <v>0</v>
      </c>
      <c r="T30" t="str">
        <f t="shared" si="4"/>
        <v>Mo</v>
      </c>
      <c r="U30" s="124">
        <f>IF($T30=U$3,IF(OR($Q30&lt;&gt;"",$R30&gt;7),"",IFERROR(IF($B30&lt;=INDEX(Einstellungen!$J$5:$X$23,MATCH($B30,Einstellungen!$J$5:$J$23,1),2),VLOOKUP($B30,Einstellungen!$J$5:$X$23,U$2,1),""),"")),"")</f>
        <v>8</v>
      </c>
      <c r="V30" s="124" t="str">
        <f>IF($T30=V$3,IF(OR($Q30&lt;&gt;"",$R30&gt;7),"",IFERROR(IF($B30&lt;=INDEX(Einstellungen!$J$5:$X$23,MATCH($B30,Einstellungen!$J$5:$J$23,1),2),VLOOKUP($B30,Einstellungen!$J$5:$X$23,V$2,1),""),"")),"")</f>
        <v/>
      </c>
      <c r="W30" s="124" t="str">
        <f>IF($T30=W$3,IF(OR($Q30&lt;&gt;"",$R30&gt;7),"",IFERROR(IF($B30&lt;=INDEX(Einstellungen!$J$5:$X$23,MATCH($B30,Einstellungen!$J$5:$J$23,1),2),VLOOKUP($B30,Einstellungen!$J$5:$X$23,W$2,1),""),"")),"")</f>
        <v/>
      </c>
      <c r="X30" s="124" t="str">
        <f>IF($T30=X$3,IF(OR($Q30&lt;&gt;"",$R30&gt;7),"",IFERROR(IF($B30&lt;=INDEX(Einstellungen!$J$5:$X$23,MATCH($B30,Einstellungen!$J$5:$J$23,1),2),VLOOKUP($B30,Einstellungen!$J$5:$X$23,X$2,1),""),"")),"")</f>
        <v/>
      </c>
      <c r="Y30" s="124" t="str">
        <f>IF($T30=Y$3,IF(OR($Q30&lt;&gt;"",$R30&gt;7),"",IFERROR(IF($B30&lt;=INDEX(Einstellungen!$J$5:$X$23,MATCH($B30,Einstellungen!$J$5:$J$23,1),2),VLOOKUP($B30,Einstellungen!$J$5:$X$23,Y$2,1),""),"")),"")</f>
        <v/>
      </c>
      <c r="Z30" s="124" t="str">
        <f>IF($T30=Z$3,IF(OR($Q30&lt;&gt;"",$R30&gt;7),"",IFERROR(IF($B30&lt;=INDEX(Einstellungen!$J$5:$X$23,MATCH($B30,Einstellungen!$J$5:$J$23,1),2),VLOOKUP($B30,Einstellungen!$J$5:$X$23,Z$2,1),""),"")),"")</f>
        <v/>
      </c>
      <c r="AA30" s="124" t="str">
        <f>IF($T30=AA$3,IF(OR($Q30&lt;&gt;"",$R30&gt;7),"",IFERROR(IF($B30&lt;=INDEX(Einstellungen!$J$5:$X$23,MATCH($B30,Einstellungen!$J$5:$J$23,1),2),VLOOKUP($B30,Einstellungen!$J$5:$X$23,AA$2,1),""),"")),"")</f>
        <v/>
      </c>
    </row>
    <row r="31" spans="1:27" x14ac:dyDescent="0.25">
      <c r="A31" s="53">
        <f t="shared" si="0"/>
        <v>46231</v>
      </c>
      <c r="B31" s="88">
        <f t="shared" si="1"/>
        <v>46231</v>
      </c>
      <c r="C31" s="83"/>
      <c r="D31" s="83"/>
      <c r="E31" s="83"/>
      <c r="F31" s="7" t="str">
        <f t="shared" si="5"/>
        <v/>
      </c>
      <c r="G31" s="96"/>
      <c r="H31" s="82"/>
      <c r="I31" s="82"/>
      <c r="J31" s="83"/>
      <c r="K31" s="7" t="str">
        <f t="shared" si="6"/>
        <v/>
      </c>
      <c r="L31" s="96"/>
      <c r="M31" s="24"/>
      <c r="N31" s="24"/>
      <c r="O31" s="97" t="str">
        <f>CONCATENATE(IFERROR(VLOOKUP(B31,Einstellungen!$A$5:$B$25,2,FALSE),""), IF(AND(IFERROR(VLOOKUP(B31,Einstellungen!$A$5:$B$25,2,FALSE),"")&lt;&gt;"",IFERROR(IF(B31&lt;=INDEX(Einstellungen!$F$5:$H$23,MATCH(B31,Einstellungen!$F$5:$F$23,1),2),VLOOKUP(B31,Einstellungen!$F$5:$H$23,3,1),""),"")&lt;&gt;"")," / ",""),IFERROR(IF(B31&lt;=INDEX(Einstellungen!$F$5:$H$23,MATCH(B31,Einstellungen!$F$5:$F$23,1),2),VLOOKUP(B31,Einstellungen!$F$5:$H$23,3,1),""),""))</f>
        <v/>
      </c>
      <c r="P31" s="45">
        <f t="shared" si="7"/>
        <v>8</v>
      </c>
      <c r="Q31" s="103" t="str">
        <f>IFERROR(VLOOKUP($B31,Einstellungen!$A$5:$B$25,2,FALSE),"")</f>
        <v/>
      </c>
      <c r="R31">
        <f t="shared" si="2"/>
        <v>2</v>
      </c>
      <c r="S31">
        <f t="shared" si="3"/>
        <v>0</v>
      </c>
      <c r="T31" t="str">
        <f t="shared" si="4"/>
        <v>Di</v>
      </c>
      <c r="U31" s="124" t="str">
        <f>IF($T31=U$3,IF(OR($Q31&lt;&gt;"",$R31&gt;7),"",IFERROR(IF($B31&lt;=INDEX(Einstellungen!$J$5:$X$23,MATCH($B31,Einstellungen!$J$5:$J$23,1),2),VLOOKUP($B31,Einstellungen!$J$5:$X$23,U$2,1),""),"")),"")</f>
        <v/>
      </c>
      <c r="V31" s="124">
        <f>IF($T31=V$3,IF(OR($Q31&lt;&gt;"",$R31&gt;7),"",IFERROR(IF($B31&lt;=INDEX(Einstellungen!$J$5:$X$23,MATCH($B31,Einstellungen!$J$5:$J$23,1),2),VLOOKUP($B31,Einstellungen!$J$5:$X$23,V$2,1),""),"")),"")</f>
        <v>8</v>
      </c>
      <c r="W31" s="124" t="str">
        <f>IF($T31=W$3,IF(OR($Q31&lt;&gt;"",$R31&gt;7),"",IFERROR(IF($B31&lt;=INDEX(Einstellungen!$J$5:$X$23,MATCH($B31,Einstellungen!$J$5:$J$23,1),2),VLOOKUP($B31,Einstellungen!$J$5:$X$23,W$2,1),""),"")),"")</f>
        <v/>
      </c>
      <c r="X31" s="124" t="str">
        <f>IF($T31=X$3,IF(OR($Q31&lt;&gt;"",$R31&gt;7),"",IFERROR(IF($B31&lt;=INDEX(Einstellungen!$J$5:$X$23,MATCH($B31,Einstellungen!$J$5:$J$23,1),2),VLOOKUP($B31,Einstellungen!$J$5:$X$23,X$2,1),""),"")),"")</f>
        <v/>
      </c>
      <c r="Y31" s="124" t="str">
        <f>IF($T31=Y$3,IF(OR($Q31&lt;&gt;"",$R31&gt;7),"",IFERROR(IF($B31&lt;=INDEX(Einstellungen!$J$5:$X$23,MATCH($B31,Einstellungen!$J$5:$J$23,1),2),VLOOKUP($B31,Einstellungen!$J$5:$X$23,Y$2,1),""),"")),"")</f>
        <v/>
      </c>
      <c r="Z31" s="124" t="str">
        <f>IF($T31=Z$3,IF(OR($Q31&lt;&gt;"",$R31&gt;7),"",IFERROR(IF($B31&lt;=INDEX(Einstellungen!$J$5:$X$23,MATCH($B31,Einstellungen!$J$5:$J$23,1),2),VLOOKUP($B31,Einstellungen!$J$5:$X$23,Z$2,1),""),"")),"")</f>
        <v/>
      </c>
      <c r="AA31" s="124" t="str">
        <f>IF($T31=AA$3,IF(OR($Q31&lt;&gt;"",$R31&gt;7),"",IFERROR(IF($B31&lt;=INDEX(Einstellungen!$J$5:$X$23,MATCH($B31,Einstellungen!$J$5:$J$23,1),2),VLOOKUP($B31,Einstellungen!$J$5:$X$23,AA$2,1),""),"")),"")</f>
        <v/>
      </c>
    </row>
    <row r="32" spans="1:27" x14ac:dyDescent="0.25">
      <c r="A32" s="53">
        <f t="shared" si="0"/>
        <v>46232</v>
      </c>
      <c r="B32" s="88">
        <f t="shared" si="1"/>
        <v>46232</v>
      </c>
      <c r="C32" s="83"/>
      <c r="D32" s="83"/>
      <c r="E32" s="83"/>
      <c r="F32" s="7" t="str">
        <f t="shared" si="5"/>
        <v/>
      </c>
      <c r="G32" s="96"/>
      <c r="H32" s="82"/>
      <c r="I32" s="82"/>
      <c r="J32" s="83"/>
      <c r="K32" s="7" t="str">
        <f t="shared" si="6"/>
        <v/>
      </c>
      <c r="L32" s="96"/>
      <c r="M32" s="24"/>
      <c r="N32" s="24"/>
      <c r="O32" s="97" t="str">
        <f>CONCATENATE(IFERROR(VLOOKUP(B32,Einstellungen!$A$5:$B$25,2,FALSE),""), IF(AND(IFERROR(VLOOKUP(B32,Einstellungen!$A$5:$B$25,2,FALSE),"")&lt;&gt;"",IFERROR(IF(B32&lt;=INDEX(Einstellungen!$F$5:$H$23,MATCH(B32,Einstellungen!$F$5:$F$23,1),2),VLOOKUP(B32,Einstellungen!$F$5:$H$23,3,1),""),"")&lt;&gt;"")," / ",""),IFERROR(IF(B32&lt;=INDEX(Einstellungen!$F$5:$H$23,MATCH(B32,Einstellungen!$F$5:$F$23,1),2),VLOOKUP(B32,Einstellungen!$F$5:$H$23,3,1),""),""))</f>
        <v/>
      </c>
      <c r="P32" s="45">
        <f t="shared" si="7"/>
        <v>8</v>
      </c>
      <c r="Q32" s="103" t="str">
        <f>IFERROR(VLOOKUP($B32,Einstellungen!$A$5:$B$25,2,FALSE),"")</f>
        <v/>
      </c>
      <c r="R32">
        <f t="shared" si="2"/>
        <v>3</v>
      </c>
      <c r="S32">
        <f t="shared" si="3"/>
        <v>0</v>
      </c>
      <c r="T32" t="str">
        <f t="shared" si="4"/>
        <v>Mi</v>
      </c>
      <c r="U32" s="124" t="str">
        <f>IF($T32=U$3,IF(OR($Q32&lt;&gt;"",$R32&gt;7),"",IFERROR(IF($B32&lt;=INDEX(Einstellungen!$J$5:$X$23,MATCH($B32,Einstellungen!$J$5:$J$23,1),2),VLOOKUP($B32,Einstellungen!$J$5:$X$23,U$2,1),""),"")),"")</f>
        <v/>
      </c>
      <c r="V32" s="124" t="str">
        <f>IF($T32=V$3,IF(OR($Q32&lt;&gt;"",$R32&gt;7),"",IFERROR(IF($B32&lt;=INDEX(Einstellungen!$J$5:$X$23,MATCH($B32,Einstellungen!$J$5:$J$23,1),2),VLOOKUP($B32,Einstellungen!$J$5:$X$23,V$2,1),""),"")),"")</f>
        <v/>
      </c>
      <c r="W32" s="124">
        <f>IF($T32=W$3,IF(OR($Q32&lt;&gt;"",$R32&gt;7),"",IFERROR(IF($B32&lt;=INDEX(Einstellungen!$J$5:$X$23,MATCH($B32,Einstellungen!$J$5:$J$23,1),2),VLOOKUP($B32,Einstellungen!$J$5:$X$23,W$2,1),""),"")),"")</f>
        <v>8</v>
      </c>
      <c r="X32" s="124" t="str">
        <f>IF($T32=X$3,IF(OR($Q32&lt;&gt;"",$R32&gt;7),"",IFERROR(IF($B32&lt;=INDEX(Einstellungen!$J$5:$X$23,MATCH($B32,Einstellungen!$J$5:$J$23,1),2),VLOOKUP($B32,Einstellungen!$J$5:$X$23,X$2,1),""),"")),"")</f>
        <v/>
      </c>
      <c r="Y32" s="124" t="str">
        <f>IF($T32=Y$3,IF(OR($Q32&lt;&gt;"",$R32&gt;7),"",IFERROR(IF($B32&lt;=INDEX(Einstellungen!$J$5:$X$23,MATCH($B32,Einstellungen!$J$5:$J$23,1),2),VLOOKUP($B32,Einstellungen!$J$5:$X$23,Y$2,1),""),"")),"")</f>
        <v/>
      </c>
      <c r="Z32" s="124" t="str">
        <f>IF($T32=Z$3,IF(OR($Q32&lt;&gt;"",$R32&gt;7),"",IFERROR(IF($B32&lt;=INDEX(Einstellungen!$J$5:$X$23,MATCH($B32,Einstellungen!$J$5:$J$23,1),2),VLOOKUP($B32,Einstellungen!$J$5:$X$23,Z$2,1),""),"")),"")</f>
        <v/>
      </c>
      <c r="AA32" s="124" t="str">
        <f>IF($T32=AA$3,IF(OR($Q32&lt;&gt;"",$R32&gt;7),"",IFERROR(IF($B32&lt;=INDEX(Einstellungen!$J$5:$X$23,MATCH($B32,Einstellungen!$J$5:$J$23,1),2),VLOOKUP($B32,Einstellungen!$J$5:$X$23,AA$2,1),""),"")),"")</f>
        <v/>
      </c>
    </row>
    <row r="33" spans="1:28" x14ac:dyDescent="0.25">
      <c r="A33" s="53">
        <f t="shared" si="0"/>
        <v>46233</v>
      </c>
      <c r="B33" s="88">
        <f t="shared" si="1"/>
        <v>46233</v>
      </c>
      <c r="C33" s="83"/>
      <c r="D33" s="83"/>
      <c r="E33" s="83"/>
      <c r="F33" s="7" t="str">
        <f t="shared" si="5"/>
        <v/>
      </c>
      <c r="G33" s="96"/>
      <c r="H33" s="82"/>
      <c r="I33" s="82"/>
      <c r="J33" s="83"/>
      <c r="K33" s="7" t="str">
        <f t="shared" si="6"/>
        <v/>
      </c>
      <c r="L33" s="96"/>
      <c r="M33" s="24"/>
      <c r="N33" s="24"/>
      <c r="O33" s="97" t="str">
        <f>CONCATENATE(IFERROR(VLOOKUP(B33,Einstellungen!$A$5:$B$25,2,FALSE),""), IF(AND(IFERROR(VLOOKUP(B33,Einstellungen!$A$5:$B$25,2,FALSE),"")&lt;&gt;"",IFERROR(IF(B33&lt;=INDEX(Einstellungen!$F$5:$H$23,MATCH(B33,Einstellungen!$F$5:$F$23,1),2),VLOOKUP(B33,Einstellungen!$F$5:$H$23,3,1),""),"")&lt;&gt;"")," / ",""),IFERROR(IF(B33&lt;=INDEX(Einstellungen!$F$5:$H$23,MATCH(B33,Einstellungen!$F$5:$F$23,1),2),VLOOKUP(B33,Einstellungen!$F$5:$H$23,3,1),""),""))</f>
        <v/>
      </c>
      <c r="P33" s="45">
        <f t="shared" si="7"/>
        <v>8</v>
      </c>
      <c r="Q33" s="103" t="str">
        <f>IFERROR(VLOOKUP($B33,Einstellungen!$A$5:$B$25,2,FALSE),"")</f>
        <v/>
      </c>
      <c r="R33">
        <f t="shared" si="2"/>
        <v>4</v>
      </c>
      <c r="S33">
        <f t="shared" si="3"/>
        <v>0</v>
      </c>
      <c r="T33" t="str">
        <f t="shared" si="4"/>
        <v>Do</v>
      </c>
      <c r="U33" s="124" t="str">
        <f>IF($T33=U$3,IF(OR($Q33&lt;&gt;"",$R33&gt;7),"",IFERROR(IF($B33&lt;=INDEX(Einstellungen!$J$5:$X$23,MATCH($B33,Einstellungen!$J$5:$J$23,1),2),VLOOKUP($B33,Einstellungen!$J$5:$X$23,U$2,1),""),"")),"")</f>
        <v/>
      </c>
      <c r="V33" s="124" t="str">
        <f>IF($T33=V$3,IF(OR($Q33&lt;&gt;"",$R33&gt;7),"",IFERROR(IF($B33&lt;=INDEX(Einstellungen!$J$5:$X$23,MATCH($B33,Einstellungen!$J$5:$J$23,1),2),VLOOKUP($B33,Einstellungen!$J$5:$X$23,V$2,1),""),"")),"")</f>
        <v/>
      </c>
      <c r="W33" s="124" t="str">
        <f>IF($T33=W$3,IF(OR($Q33&lt;&gt;"",$R33&gt;7),"",IFERROR(IF($B33&lt;=INDEX(Einstellungen!$J$5:$X$23,MATCH($B33,Einstellungen!$J$5:$J$23,1),2),VLOOKUP($B33,Einstellungen!$J$5:$X$23,W$2,1),""),"")),"")</f>
        <v/>
      </c>
      <c r="X33" s="124">
        <f>IF($T33=X$3,IF(OR($Q33&lt;&gt;"",$R33&gt;7),"",IFERROR(IF($B33&lt;=INDEX(Einstellungen!$J$5:$X$23,MATCH($B33,Einstellungen!$J$5:$J$23,1),2),VLOOKUP($B33,Einstellungen!$J$5:$X$23,X$2,1),""),"")),"")</f>
        <v>8</v>
      </c>
      <c r="Y33" s="124" t="str">
        <f>IF($T33=Y$3,IF(OR($Q33&lt;&gt;"",$R33&gt;7),"",IFERROR(IF($B33&lt;=INDEX(Einstellungen!$J$5:$X$23,MATCH($B33,Einstellungen!$J$5:$J$23,1),2),VLOOKUP($B33,Einstellungen!$J$5:$X$23,Y$2,1),""),"")),"")</f>
        <v/>
      </c>
      <c r="Z33" s="124" t="str">
        <f>IF($T33=Z$3,IF(OR($Q33&lt;&gt;"",$R33&gt;7),"",IFERROR(IF($B33&lt;=INDEX(Einstellungen!$J$5:$X$23,MATCH($B33,Einstellungen!$J$5:$J$23,1),2),VLOOKUP($B33,Einstellungen!$J$5:$X$23,Z$2,1),""),"")),"")</f>
        <v/>
      </c>
      <c r="AA33" s="124" t="str">
        <f>IF($T33=AA$3,IF(OR($Q33&lt;&gt;"",$R33&gt;7),"",IFERROR(IF($B33&lt;=INDEX(Einstellungen!$J$5:$X$23,MATCH($B33,Einstellungen!$J$5:$J$23,1),2),VLOOKUP($B33,Einstellungen!$J$5:$X$23,AA$2,1),""),"")),"")</f>
        <v/>
      </c>
    </row>
    <row r="34" spans="1:28" x14ac:dyDescent="0.25">
      <c r="A34" s="53">
        <f t="shared" si="0"/>
        <v>46234</v>
      </c>
      <c r="B34" s="88">
        <f t="shared" si="1"/>
        <v>46234</v>
      </c>
      <c r="C34" s="83"/>
      <c r="D34" s="83"/>
      <c r="E34" s="83"/>
      <c r="F34" s="7" t="str">
        <f t="shared" si="5"/>
        <v/>
      </c>
      <c r="G34" s="96"/>
      <c r="H34" s="82"/>
      <c r="I34" s="82"/>
      <c r="J34" s="83"/>
      <c r="K34" s="7" t="str">
        <f t="shared" si="6"/>
        <v/>
      </c>
      <c r="L34" s="96"/>
      <c r="M34" s="24"/>
      <c r="N34" s="24"/>
      <c r="O34" s="97" t="str">
        <f>CONCATENATE(IFERROR(VLOOKUP(B34,Einstellungen!$A$5:$B$25,2,FALSE),""), IF(AND(IFERROR(VLOOKUP(B34,Einstellungen!$A$5:$B$25,2,FALSE),"")&lt;&gt;"",IFERROR(IF(B34&lt;=INDEX(Einstellungen!$F$5:$H$23,MATCH(B34,Einstellungen!$F$5:$F$23,1),2),VLOOKUP(B34,Einstellungen!$F$5:$H$23,3,1),""),"")&lt;&gt;"")," / ",""),IFERROR(IF(B34&lt;=INDEX(Einstellungen!$F$5:$H$23,MATCH(B34,Einstellungen!$F$5:$F$23,1),2),VLOOKUP(B34,Einstellungen!$F$5:$H$23,3,1),""),""))</f>
        <v/>
      </c>
      <c r="P34" s="45">
        <f t="shared" si="7"/>
        <v>8</v>
      </c>
      <c r="Q34" s="103" t="str">
        <f>IFERROR(VLOOKUP($B34,Einstellungen!$A$5:$B$25,2,FALSE),"")</f>
        <v/>
      </c>
      <c r="R34">
        <f t="shared" si="2"/>
        <v>5</v>
      </c>
      <c r="S34">
        <f t="shared" si="3"/>
        <v>0</v>
      </c>
      <c r="T34" t="str">
        <f t="shared" si="4"/>
        <v>Fr</v>
      </c>
      <c r="U34" s="124" t="str">
        <f>IF($T34=U$3,IF(OR($Q34&lt;&gt;"",$R34&gt;7),"",IFERROR(IF($B34&lt;=INDEX(Einstellungen!$J$5:$X$23,MATCH($B34,Einstellungen!$J$5:$J$23,1),2),VLOOKUP($B34,Einstellungen!$J$5:$X$23,U$2,1),""),"")),"")</f>
        <v/>
      </c>
      <c r="V34" s="124" t="str">
        <f>IF($T34=V$3,IF(OR($Q34&lt;&gt;"",$R34&gt;7),"",IFERROR(IF($B34&lt;=INDEX(Einstellungen!$J$5:$X$23,MATCH($B34,Einstellungen!$J$5:$J$23,1),2),VLOOKUP($B34,Einstellungen!$J$5:$X$23,V$2,1),""),"")),"")</f>
        <v/>
      </c>
      <c r="W34" s="124" t="str">
        <f>IF($T34=W$3,IF(OR($Q34&lt;&gt;"",$R34&gt;7),"",IFERROR(IF($B34&lt;=INDEX(Einstellungen!$J$5:$X$23,MATCH($B34,Einstellungen!$J$5:$J$23,1),2),VLOOKUP($B34,Einstellungen!$J$5:$X$23,W$2,1),""),"")),"")</f>
        <v/>
      </c>
      <c r="X34" s="124" t="str">
        <f>IF($T34=X$3,IF(OR($Q34&lt;&gt;"",$R34&gt;7),"",IFERROR(IF($B34&lt;=INDEX(Einstellungen!$J$5:$X$23,MATCH($B34,Einstellungen!$J$5:$J$23,1),2),VLOOKUP($B34,Einstellungen!$J$5:$X$23,X$2,1),""),"")),"")</f>
        <v/>
      </c>
      <c r="Y34" s="124">
        <f>IF($T34=Y$3,IF(OR($Q34&lt;&gt;"",$R34&gt;7),"",IFERROR(IF($B34&lt;=INDEX(Einstellungen!$J$5:$X$23,MATCH($B34,Einstellungen!$J$5:$J$23,1),2),VLOOKUP($B34,Einstellungen!$J$5:$X$23,Y$2,1),""),"")),"")</f>
        <v>8</v>
      </c>
      <c r="Z34" s="124" t="str">
        <f>IF($T34=Z$3,IF(OR($Q34&lt;&gt;"",$R34&gt;7),"",IFERROR(IF($B34&lt;=INDEX(Einstellungen!$J$5:$X$23,MATCH($B34,Einstellungen!$J$5:$J$23,1),2),VLOOKUP($B34,Einstellungen!$J$5:$X$23,Z$2,1),""),"")),"")</f>
        <v/>
      </c>
      <c r="AA34" s="124" t="str">
        <f>IF($T34=AA$3,IF(OR($Q34&lt;&gt;"",$R34&gt;7),"",IFERROR(IF($B34&lt;=INDEX(Einstellungen!$J$5:$X$23,MATCH($B34,Einstellungen!$J$5:$J$23,1),2),VLOOKUP($B34,Einstellungen!$J$5:$X$23,AA$2,1),""),"")),"")</f>
        <v/>
      </c>
    </row>
    <row r="35" spans="1:28" x14ac:dyDescent="0.25">
      <c r="A35" s="174" t="s">
        <v>113</v>
      </c>
      <c r="B35" s="175"/>
      <c r="C35" s="175"/>
      <c r="D35" s="175"/>
      <c r="E35" s="176"/>
      <c r="F35" s="21">
        <f>SUM(F4:F34)</f>
        <v>0</v>
      </c>
      <c r="G35" s="123">
        <f>SUM(G4:G34)</f>
        <v>0</v>
      </c>
      <c r="H35" s="177"/>
      <c r="I35" s="178"/>
      <c r="J35" s="179"/>
      <c r="K35" s="123">
        <f>SUM(K4:K34)</f>
        <v>0</v>
      </c>
      <c r="L35" s="123">
        <f>SUM(L4:L34)</f>
        <v>0</v>
      </c>
      <c r="M35" s="20">
        <f>COUNTA(M4:M34)</f>
        <v>0</v>
      </c>
      <c r="N35" s="20">
        <f>COUNTA(N4:N34)</f>
        <v>0</v>
      </c>
      <c r="O35" s="12"/>
      <c r="P35"/>
      <c r="Q35"/>
      <c r="R35"/>
      <c r="S35" s="10">
        <f>SUM(S4:S34)</f>
        <v>0</v>
      </c>
      <c r="U35" s="10">
        <f>SUM(U4:U34)</f>
        <v>32</v>
      </c>
      <c r="V35" s="10">
        <f t="shared" ref="V35:AA35" si="8">SUM(V4:V34)</f>
        <v>32</v>
      </c>
      <c r="W35" s="10">
        <f t="shared" si="8"/>
        <v>40</v>
      </c>
      <c r="X35" s="10">
        <f t="shared" si="8"/>
        <v>40</v>
      </c>
      <c r="Y35" s="10">
        <f t="shared" si="8"/>
        <v>40</v>
      </c>
      <c r="Z35" s="10">
        <f t="shared" si="8"/>
        <v>0</v>
      </c>
      <c r="AA35" s="10">
        <f t="shared" si="8"/>
        <v>0</v>
      </c>
      <c r="AB35" s="10">
        <f>SUM(U35:AA35)</f>
        <v>184</v>
      </c>
    </row>
    <row r="36" spans="1:28" x14ac:dyDescent="0.25">
      <c r="A36" s="160" t="s">
        <v>29</v>
      </c>
      <c r="B36" s="161"/>
      <c r="C36" s="161"/>
      <c r="D36" s="161"/>
      <c r="E36" s="162"/>
      <c r="F36" s="32">
        <f>F35+K35+G35+L35</f>
        <v>0</v>
      </c>
      <c r="G36" s="91"/>
      <c r="H36" s="122"/>
      <c r="I36" s="122"/>
      <c r="J36" s="122"/>
      <c r="K36" s="91"/>
      <c r="L36" s="91"/>
      <c r="M36" s="92"/>
      <c r="N36" s="92"/>
      <c r="O36" s="16"/>
      <c r="P36"/>
      <c r="Q36"/>
      <c r="R36"/>
    </row>
    <row r="37" spans="1:28" x14ac:dyDescent="0.25">
      <c r="A37" s="166" t="s">
        <v>44</v>
      </c>
      <c r="B37" s="167"/>
      <c r="C37" s="167"/>
      <c r="D37" s="167"/>
      <c r="E37" s="168"/>
      <c r="F37" s="31">
        <f>Jahresstunden!C16</f>
        <v>184</v>
      </c>
      <c r="G37" s="91"/>
      <c r="H37" s="40"/>
      <c r="I37" s="40"/>
      <c r="J37" s="40"/>
      <c r="K37" s="40"/>
      <c r="L37" s="40"/>
      <c r="M37" s="40"/>
      <c r="N37" s="40"/>
      <c r="O37" s="14"/>
      <c r="P37"/>
      <c r="Q37"/>
      <c r="R37"/>
    </row>
    <row r="38" spans="1:28" x14ac:dyDescent="0.25">
      <c r="A38" s="166" t="s">
        <v>18</v>
      </c>
      <c r="B38" s="167"/>
      <c r="C38" s="167"/>
      <c r="D38" s="167"/>
      <c r="E38" s="168"/>
      <c r="F38" s="31">
        <f>F36-F37</f>
        <v>-184</v>
      </c>
      <c r="G38" s="91"/>
      <c r="H38" s="40"/>
      <c r="I38" s="40"/>
      <c r="J38" s="40"/>
      <c r="K38" s="40"/>
      <c r="L38" s="40"/>
      <c r="M38" s="40"/>
      <c r="N38" s="40"/>
      <c r="O38" s="14"/>
    </row>
    <row r="39" spans="1:28" x14ac:dyDescent="0.25">
      <c r="A39" s="166" t="s">
        <v>50</v>
      </c>
      <c r="B39" s="167"/>
      <c r="C39" s="167"/>
      <c r="D39" s="167"/>
      <c r="E39" s="168"/>
      <c r="F39" s="31">
        <f>Juni!F40 - Juni!F41</f>
        <v>-968</v>
      </c>
      <c r="G39" s="91"/>
      <c r="H39" s="40"/>
      <c r="I39" s="40"/>
      <c r="J39" s="40"/>
      <c r="K39" s="40"/>
      <c r="L39" s="40"/>
      <c r="M39" s="40"/>
      <c r="N39" s="40"/>
      <c r="O39" s="14"/>
    </row>
    <row r="40" spans="1:28" x14ac:dyDescent="0.25">
      <c r="A40" s="166" t="s">
        <v>29</v>
      </c>
      <c r="B40" s="167"/>
      <c r="C40" s="167"/>
      <c r="D40" s="167"/>
      <c r="E40" s="168"/>
      <c r="F40" s="31">
        <f>SUM(F38:F39)</f>
        <v>-1152</v>
      </c>
      <c r="G40" s="91"/>
      <c r="H40" s="40"/>
      <c r="I40" s="40"/>
      <c r="J40" s="40"/>
      <c r="K40" s="40"/>
      <c r="L40" s="40"/>
      <c r="M40" s="40"/>
      <c r="N40" s="40"/>
      <c r="O40" s="14"/>
    </row>
    <row r="41" spans="1:28" x14ac:dyDescent="0.25">
      <c r="A41" s="166" t="s">
        <v>92</v>
      </c>
      <c r="B41" s="167"/>
      <c r="C41" s="167"/>
      <c r="D41" s="167"/>
      <c r="E41" s="168"/>
      <c r="F41" s="60">
        <v>0</v>
      </c>
      <c r="G41" s="91"/>
      <c r="H41" s="40"/>
      <c r="I41" s="40"/>
      <c r="J41" s="40"/>
      <c r="K41" s="40"/>
      <c r="L41" s="40"/>
      <c r="M41" s="40"/>
      <c r="N41" s="40"/>
      <c r="O41" s="14"/>
    </row>
    <row r="42" spans="1:28" x14ac:dyDescent="0.25">
      <c r="A42" s="166" t="s">
        <v>94</v>
      </c>
      <c r="B42" s="167"/>
      <c r="C42" s="167"/>
      <c r="D42" s="167"/>
      <c r="E42" s="168"/>
      <c r="F42" s="31">
        <f>F40-F41</f>
        <v>-1152</v>
      </c>
      <c r="G42" s="86"/>
      <c r="H42" s="40"/>
      <c r="I42" s="40"/>
      <c r="J42" s="40"/>
      <c r="K42" s="40"/>
      <c r="L42" s="40"/>
      <c r="M42" s="40"/>
      <c r="N42" s="40"/>
      <c r="O42" s="14"/>
    </row>
    <row r="43" spans="1:28" x14ac:dyDescent="0.25">
      <c r="A43" s="166" t="s">
        <v>46</v>
      </c>
      <c r="B43" s="167"/>
      <c r="C43" s="167"/>
      <c r="D43" s="167"/>
      <c r="E43" s="168"/>
      <c r="F43" s="33">
        <f>Juni!F45</f>
        <v>20</v>
      </c>
      <c r="G43" s="92"/>
      <c r="H43" s="40"/>
      <c r="I43" s="40"/>
      <c r="J43" s="40"/>
      <c r="K43" s="40"/>
      <c r="L43" s="40"/>
      <c r="M43" s="40"/>
      <c r="N43" s="40"/>
      <c r="O43" s="14"/>
    </row>
    <row r="44" spans="1:28" x14ac:dyDescent="0.25">
      <c r="A44" s="166" t="s">
        <v>47</v>
      </c>
      <c r="B44" s="167"/>
      <c r="C44" s="167"/>
      <c r="D44" s="167"/>
      <c r="E44" s="168"/>
      <c r="F44" s="33">
        <f>COUNTA(N4:N34)</f>
        <v>0</v>
      </c>
      <c r="G44" s="92"/>
      <c r="H44" s="40"/>
      <c r="I44" s="40"/>
      <c r="J44" s="40"/>
      <c r="K44" s="40"/>
      <c r="L44" s="40"/>
      <c r="M44" s="40"/>
      <c r="N44" s="40"/>
      <c r="O44" s="14"/>
    </row>
    <row r="45" spans="1:28" ht="15.75" thickBot="1" x14ac:dyDescent="0.3">
      <c r="A45" s="163" t="s">
        <v>48</v>
      </c>
      <c r="B45" s="164"/>
      <c r="C45" s="164"/>
      <c r="D45" s="164"/>
      <c r="E45" s="165"/>
      <c r="F45" s="34">
        <f>F43-F44</f>
        <v>20</v>
      </c>
      <c r="G45" s="93"/>
      <c r="H45" s="41"/>
      <c r="I45" s="41"/>
      <c r="J45" s="41"/>
      <c r="K45" s="41"/>
      <c r="L45" s="41"/>
      <c r="M45" s="41"/>
      <c r="N45" s="41"/>
      <c r="O45" s="15"/>
    </row>
    <row r="46" spans="1:28" x14ac:dyDescent="0.25">
      <c r="F46" s="76"/>
      <c r="G46" s="94"/>
    </row>
  </sheetData>
  <sheetProtection password="EA03" sheet="1" objects="1" scenarios="1"/>
  <customSheetViews>
    <customSheetView guid="{9BA2E13A-AAE8-4C58-8630-9A8E165E197C}" showPageBreaks="1" hiddenColumns="1" view="pageBreakPreview">
      <pane ySplit="3" topLeftCell="A25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1"/>
    </customSheetView>
    <customSheetView guid="{8E94FA4E-A571-4056-B9A2-602B803D996C}" showPageBreaks="1" hiddenColumns="1" view="pageBreakPreview">
      <pane ySplit="3" topLeftCell="A25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2"/>
    </customSheetView>
    <customSheetView guid="{819C7080-2521-485D-9636-9702662E85F1}" showPageBreaks="1" hiddenColumns="1" view="pageBreakPreview">
      <pane ySplit="3" topLeftCell="A25" activePane="bottomLeft" state="frozenSplit"/>
      <selection pane="bottomLeft" activeCell="F42" sqref="F42"/>
      <pageMargins left="0.59055118110236227" right="0.39370078740157483" top="0.74803149606299213" bottom="0.74803149606299213" header="0.31496062992125984" footer="0.31496062992125984"/>
      <pageSetup paperSize="9" scale="63" orientation="portrait" r:id="rId3"/>
    </customSheetView>
  </customSheetViews>
  <mergeCells count="19">
    <mergeCell ref="A1:C1"/>
    <mergeCell ref="K1:O1"/>
    <mergeCell ref="A3:B3"/>
    <mergeCell ref="A35:E35"/>
    <mergeCell ref="H35:J35"/>
    <mergeCell ref="A37:E37"/>
    <mergeCell ref="A45:E45"/>
    <mergeCell ref="A38:E38"/>
    <mergeCell ref="A39:E39"/>
    <mergeCell ref="A40:E40"/>
    <mergeCell ref="A42:E42"/>
    <mergeCell ref="A43:E43"/>
    <mergeCell ref="A44:E44"/>
    <mergeCell ref="A41:E41"/>
    <mergeCell ref="A36:E36"/>
    <mergeCell ref="P2:P3"/>
    <mergeCell ref="Q2:Q3"/>
    <mergeCell ref="R2:R3"/>
    <mergeCell ref="S2:S3"/>
  </mergeCells>
  <phoneticPr fontId="0" type="noConversion"/>
  <conditionalFormatting sqref="A4:O34">
    <cfRule type="expression" dxfId="11" priority="1">
      <formula>COUNTIF(Feiertage,$A4)=1</formula>
    </cfRule>
    <cfRule type="expression" dxfId="10" priority="2">
      <formula>WEEKDAY($A4,2)&gt;5</formula>
    </cfRule>
  </conditionalFormatting>
  <pageMargins left="0.59055118110236227" right="0.39370078740157483" top="0.74803149606299213" bottom="0.74803149606299213" header="0.31496062992125984" footer="0.31496062992125984"/>
  <pageSetup paperSize="9" scale="63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Einstellungen</vt:lpstr>
      <vt:lpstr>Jahresstunden</vt:lpstr>
      <vt:lpstr>Jan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Feb!Druckbereich</vt:lpstr>
      <vt:lpstr>Jahresstunden!Druckbereich</vt:lpstr>
      <vt:lpstr>Jan!Druckbereich</vt:lpstr>
      <vt:lpstr>Feiertage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Neumeier</dc:creator>
  <cp:lastModifiedBy>Bernadette Dorsch</cp:lastModifiedBy>
  <cp:lastPrinted>2017-12-30T12:36:52Z</cp:lastPrinted>
  <dcterms:created xsi:type="dcterms:W3CDTF">2010-12-07T07:04:00Z</dcterms:created>
  <dcterms:modified xsi:type="dcterms:W3CDTF">2026-01-08T07:11:59Z</dcterms:modified>
</cp:coreProperties>
</file>